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D:\0-浩偉資料夾\Download\新增資料夾\"/>
    </mc:Choice>
  </mc:AlternateContent>
  <xr:revisionPtr revIDLastSave="0" documentId="13_ncr:1_{1B95DE45-1B15-40B8-8DE7-BE9AC316493C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110" sheetId="4" r:id="rId1"/>
    <sheet name="109" sheetId="9" r:id="rId2"/>
    <sheet name="108" sheetId="8" r:id="rId3"/>
    <sheet name="107" sheetId="7" r:id="rId4"/>
    <sheet name="106" sheetId="6" r:id="rId5"/>
    <sheet name="105" sheetId="5" r:id="rId6"/>
    <sheet name="104" sheetId="10" r:id="rId7"/>
  </sheets>
  <definedNames>
    <definedName name="_xlnm.Print_Area" localSheetId="4">'106'!$A$1:$G$47</definedName>
    <definedName name="_xlnm.Print_Area" localSheetId="3">'107'!$A$1:$G$47</definedName>
    <definedName name="_xlnm.Print_Area" localSheetId="2">'108'!$A$1:$G$47</definedName>
    <definedName name="_xlnm.Print_Area" localSheetId="1">'109'!$A$1:$G$47</definedName>
    <definedName name="_xlnm.Print_Area" localSheetId="0">'110'!$A$1:$G$47</definedName>
    <definedName name="_xlnm.Print_Titles" localSheetId="6">'104'!$1:$4</definedName>
    <definedName name="_xlnm.Print_Titles" localSheetId="5">'105'!$1:$4</definedName>
    <definedName name="_xlnm.Print_Titles" localSheetId="4">'106'!$1:$4</definedName>
    <definedName name="_xlnm.Print_Titles" localSheetId="3">'107'!$1:$4</definedName>
    <definedName name="_xlnm.Print_Titles" localSheetId="2">'108'!$1:$4</definedName>
    <definedName name="_xlnm.Print_Titles" localSheetId="1">'109'!$1:$4</definedName>
    <definedName name="_xlnm.Print_Titles" localSheetId="0">'110'!$1:$4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9" l="1"/>
  <c r="E5" i="9"/>
  <c r="F5" i="9"/>
  <c r="G5" i="9"/>
  <c r="D6" i="9"/>
  <c r="G6" i="9"/>
  <c r="D7" i="9"/>
  <c r="G7" i="9"/>
  <c r="D8" i="9"/>
  <c r="G8" i="9"/>
  <c r="D9" i="9"/>
  <c r="G9" i="9"/>
  <c r="D10" i="9"/>
  <c r="G10" i="9"/>
  <c r="D11" i="9"/>
  <c r="G11" i="9"/>
  <c r="D12" i="9"/>
  <c r="G12" i="9"/>
  <c r="D13" i="9"/>
  <c r="G13" i="9"/>
  <c r="D14" i="9"/>
  <c r="G14" i="9"/>
  <c r="D15" i="9"/>
  <c r="G15" i="9"/>
  <c r="D16" i="9"/>
  <c r="E16" i="9"/>
  <c r="F16" i="9"/>
  <c r="G16" i="9"/>
  <c r="D17" i="9"/>
  <c r="G17" i="9"/>
  <c r="D18" i="9"/>
  <c r="G18" i="9"/>
  <c r="D19" i="9"/>
  <c r="G19" i="9"/>
  <c r="D20" i="9"/>
  <c r="G20" i="9"/>
  <c r="D21" i="9"/>
  <c r="G21" i="9"/>
  <c r="D22" i="9"/>
  <c r="G22" i="9"/>
  <c r="D24" i="9"/>
  <c r="D25" i="9"/>
  <c r="G25" i="9"/>
  <c r="E26" i="9"/>
  <c r="F26" i="9"/>
  <c r="D27" i="9"/>
  <c r="G27" i="9"/>
  <c r="D28" i="9"/>
  <c r="G28" i="9"/>
  <c r="D29" i="9"/>
  <c r="G29" i="9"/>
  <c r="D30" i="9"/>
  <c r="G30" i="9"/>
  <c r="E31" i="9"/>
  <c r="D31" i="9" s="1"/>
  <c r="F31" i="9"/>
  <c r="D32" i="9"/>
  <c r="G32" i="9"/>
  <c r="D33" i="9"/>
  <c r="G33" i="9"/>
  <c r="D34" i="9"/>
  <c r="G34" i="9"/>
  <c r="E35" i="9"/>
  <c r="F35" i="9"/>
  <c r="G35" i="9" s="1"/>
  <c r="D36" i="9"/>
  <c r="D37" i="9"/>
  <c r="G37" i="9"/>
  <c r="D38" i="9"/>
  <c r="G38" i="9"/>
  <c r="D39" i="9"/>
  <c r="G39" i="9"/>
  <c r="E40" i="9"/>
  <c r="G40" i="9" s="1"/>
  <c r="F40" i="9"/>
  <c r="D41" i="9"/>
  <c r="G41" i="9"/>
  <c r="D42" i="9"/>
  <c r="G42" i="9"/>
  <c r="D43" i="9"/>
  <c r="G43" i="9"/>
  <c r="D44" i="9"/>
  <c r="G44" i="9"/>
  <c r="D45" i="9"/>
  <c r="G45" i="9"/>
  <c r="D46" i="9"/>
  <c r="G46" i="9"/>
  <c r="D40" i="9" l="1"/>
  <c r="D35" i="9"/>
  <c r="E23" i="9"/>
  <c r="G23" i="9" s="1"/>
  <c r="F23" i="9"/>
  <c r="D26" i="9"/>
  <c r="D23" i="9"/>
  <c r="G31" i="9"/>
  <c r="G26" i="9"/>
  <c r="E6" i="8"/>
  <c r="F6" i="8"/>
  <c r="F5" i="8" s="1"/>
  <c r="E7" i="8"/>
  <c r="F7" i="8"/>
  <c r="G7" i="8" s="1"/>
  <c r="E8" i="8"/>
  <c r="G8" i="8" s="1"/>
  <c r="F8" i="8"/>
  <c r="D8" i="8" s="1"/>
  <c r="E9" i="8"/>
  <c r="F9" i="8"/>
  <c r="G9" i="8" s="1"/>
  <c r="E10" i="8"/>
  <c r="G10" i="8" s="1"/>
  <c r="F10" i="8"/>
  <c r="D10" i="8" s="1"/>
  <c r="E11" i="8"/>
  <c r="F11" i="8"/>
  <c r="G11" i="8" s="1"/>
  <c r="E12" i="8"/>
  <c r="G12" i="8" s="1"/>
  <c r="F12" i="8"/>
  <c r="D12" i="8" s="1"/>
  <c r="E13" i="8"/>
  <c r="G13" i="8" s="1"/>
  <c r="F13" i="8"/>
  <c r="E14" i="8"/>
  <c r="G14" i="8" s="1"/>
  <c r="F14" i="8"/>
  <c r="D14" i="8" s="1"/>
  <c r="E15" i="8"/>
  <c r="D15" i="8" s="1"/>
  <c r="F15" i="8"/>
  <c r="E17" i="8"/>
  <c r="G17" i="8" s="1"/>
  <c r="F17" i="8"/>
  <c r="D17" i="8" s="1"/>
  <c r="E18" i="8"/>
  <c r="G18" i="8" s="1"/>
  <c r="F18" i="8"/>
  <c r="E19" i="8"/>
  <c r="G19" i="8" s="1"/>
  <c r="F19" i="8"/>
  <c r="E20" i="8"/>
  <c r="F20" i="8"/>
  <c r="G20" i="8"/>
  <c r="D21" i="8"/>
  <c r="E21" i="8"/>
  <c r="F21" i="8"/>
  <c r="G21" i="8" s="1"/>
  <c r="E22" i="8"/>
  <c r="F22" i="8"/>
  <c r="D22" i="8" s="1"/>
  <c r="G22" i="8"/>
  <c r="E23" i="8"/>
  <c r="D23" i="8" s="1"/>
  <c r="F23" i="8"/>
  <c r="D24" i="8"/>
  <c r="D25" i="8"/>
  <c r="G25" i="8"/>
  <c r="D26" i="8"/>
  <c r="G26" i="8"/>
  <c r="D27" i="8"/>
  <c r="G27" i="8"/>
  <c r="D28" i="8"/>
  <c r="G28" i="8"/>
  <c r="D29" i="8"/>
  <c r="G29" i="8"/>
  <c r="D30" i="8"/>
  <c r="G30" i="8"/>
  <c r="D31" i="8"/>
  <c r="G31" i="8"/>
  <c r="D32" i="8"/>
  <c r="G32" i="8"/>
  <c r="D33" i="8"/>
  <c r="G33" i="8"/>
  <c r="D34" i="8"/>
  <c r="G34" i="8"/>
  <c r="D35" i="8"/>
  <c r="G35" i="8"/>
  <c r="D36" i="8"/>
  <c r="D37" i="8"/>
  <c r="G37" i="8"/>
  <c r="D38" i="8"/>
  <c r="G38" i="8"/>
  <c r="D39" i="8"/>
  <c r="G39" i="8"/>
  <c r="E41" i="8"/>
  <c r="F41" i="8"/>
  <c r="E42" i="8"/>
  <c r="F42" i="8"/>
  <c r="E43" i="8"/>
  <c r="G43" i="8" s="1"/>
  <c r="F43" i="8"/>
  <c r="E44" i="8"/>
  <c r="F44" i="8"/>
  <c r="F40" i="8" s="1"/>
  <c r="E45" i="8"/>
  <c r="F45" i="8"/>
  <c r="E46" i="8"/>
  <c r="D46" i="8" s="1"/>
  <c r="F46" i="8"/>
  <c r="E5" i="8" l="1"/>
  <c r="G23" i="8"/>
  <c r="D20" i="8"/>
  <c r="G15" i="8"/>
  <c r="D6" i="8"/>
  <c r="D18" i="8"/>
  <c r="D44" i="8"/>
  <c r="D19" i="8"/>
  <c r="E16" i="8"/>
  <c r="D13" i="8"/>
  <c r="D11" i="8"/>
  <c r="D9" i="8"/>
  <c r="D7" i="8"/>
  <c r="G41" i="8"/>
  <c r="G45" i="8"/>
  <c r="D42" i="8"/>
  <c r="G6" i="8"/>
  <c r="D5" i="8"/>
  <c r="G5" i="8"/>
  <c r="D43" i="8"/>
  <c r="D41" i="8"/>
  <c r="F16" i="8"/>
  <c r="D16" i="8" s="1"/>
  <c r="G46" i="8"/>
  <c r="G44" i="8"/>
  <c r="G42" i="8"/>
  <c r="D45" i="8"/>
  <c r="E40" i="8"/>
  <c r="E5" i="7"/>
  <c r="F5" i="7"/>
  <c r="D6" i="7"/>
  <c r="G6" i="7"/>
  <c r="D7" i="7"/>
  <c r="G7" i="7"/>
  <c r="D8" i="7"/>
  <c r="G8" i="7"/>
  <c r="D9" i="7"/>
  <c r="G9" i="7"/>
  <c r="D10" i="7"/>
  <c r="G10" i="7"/>
  <c r="D11" i="7"/>
  <c r="G11" i="7"/>
  <c r="D12" i="7"/>
  <c r="G12" i="7"/>
  <c r="D13" i="7"/>
  <c r="G13" i="7"/>
  <c r="D14" i="7"/>
  <c r="G14" i="7"/>
  <c r="D15" i="7"/>
  <c r="G15" i="7"/>
  <c r="E16" i="7"/>
  <c r="F16" i="7"/>
  <c r="D17" i="7"/>
  <c r="G17" i="7"/>
  <c r="D18" i="7"/>
  <c r="G18" i="7"/>
  <c r="D19" i="7"/>
  <c r="G19" i="7"/>
  <c r="D20" i="7"/>
  <c r="G20" i="7"/>
  <c r="D21" i="7"/>
  <c r="G21" i="7"/>
  <c r="D22" i="7"/>
  <c r="G22" i="7"/>
  <c r="E23" i="7"/>
  <c r="F23" i="7"/>
  <c r="D24" i="7"/>
  <c r="D25" i="7"/>
  <c r="G25" i="7"/>
  <c r="D26" i="7"/>
  <c r="G26" i="7"/>
  <c r="D27" i="7"/>
  <c r="G27" i="7"/>
  <c r="D28" i="7"/>
  <c r="G28" i="7"/>
  <c r="D29" i="7"/>
  <c r="G29" i="7"/>
  <c r="D30" i="7"/>
  <c r="G30" i="7"/>
  <c r="D31" i="7"/>
  <c r="G31" i="7"/>
  <c r="D32" i="7"/>
  <c r="D33" i="7"/>
  <c r="G33" i="7"/>
  <c r="D34" i="7"/>
  <c r="G34" i="7"/>
  <c r="D35" i="7"/>
  <c r="G35" i="7"/>
  <c r="D36" i="7"/>
  <c r="D37" i="7"/>
  <c r="G37" i="7"/>
  <c r="D38" i="7"/>
  <c r="G38" i="7"/>
  <c r="D39" i="7"/>
  <c r="G39" i="7"/>
  <c r="E40" i="7"/>
  <c r="G40" i="7" s="1"/>
  <c r="F40" i="7"/>
  <c r="D41" i="7"/>
  <c r="G41" i="7"/>
  <c r="D42" i="7"/>
  <c r="G42" i="7"/>
  <c r="D43" i="7"/>
  <c r="G43" i="7"/>
  <c r="D44" i="7"/>
  <c r="G44" i="7"/>
  <c r="D45" i="7"/>
  <c r="G45" i="7"/>
  <c r="D46" i="7"/>
  <c r="G46" i="7"/>
  <c r="D40" i="7" l="1"/>
  <c r="G23" i="7"/>
  <c r="G5" i="7"/>
  <c r="G16" i="7"/>
  <c r="D40" i="8"/>
  <c r="G40" i="8"/>
  <c r="G16" i="8"/>
  <c r="D23" i="7"/>
  <c r="D16" i="7"/>
  <c r="D5" i="7"/>
  <c r="E5" i="6"/>
  <c r="F5" i="6"/>
  <c r="D6" i="6"/>
  <c r="G6" i="6"/>
  <c r="D7" i="6"/>
  <c r="G7" i="6"/>
  <c r="D8" i="6"/>
  <c r="G8" i="6"/>
  <c r="D9" i="6"/>
  <c r="G9" i="6"/>
  <c r="D10" i="6"/>
  <c r="G10" i="6"/>
  <c r="D11" i="6"/>
  <c r="G11" i="6"/>
  <c r="D12" i="6"/>
  <c r="G12" i="6"/>
  <c r="D13" i="6"/>
  <c r="G13" i="6"/>
  <c r="D14" i="6"/>
  <c r="G14" i="6"/>
  <c r="D15" i="6"/>
  <c r="G15" i="6"/>
  <c r="E16" i="6"/>
  <c r="G16" i="6" s="1"/>
  <c r="F16" i="6"/>
  <c r="D17" i="6"/>
  <c r="G17" i="6"/>
  <c r="D18" i="6"/>
  <c r="G18" i="6"/>
  <c r="D19" i="6"/>
  <c r="G19" i="6"/>
  <c r="D20" i="6"/>
  <c r="G20" i="6"/>
  <c r="D21" i="6"/>
  <c r="G21" i="6"/>
  <c r="D22" i="6"/>
  <c r="G22" i="6"/>
  <c r="E23" i="6"/>
  <c r="F23" i="6"/>
  <c r="D24" i="6"/>
  <c r="D25" i="6"/>
  <c r="G25" i="6"/>
  <c r="D26" i="6"/>
  <c r="G26" i="6"/>
  <c r="D27" i="6"/>
  <c r="G27" i="6"/>
  <c r="D28" i="6"/>
  <c r="G28" i="6"/>
  <c r="D29" i="6"/>
  <c r="G29" i="6"/>
  <c r="D30" i="6"/>
  <c r="G30" i="6"/>
  <c r="D31" i="6"/>
  <c r="G31" i="6"/>
  <c r="D32" i="6"/>
  <c r="D33" i="6"/>
  <c r="G33" i="6"/>
  <c r="D34" i="6"/>
  <c r="G34" i="6"/>
  <c r="D35" i="6"/>
  <c r="G35" i="6"/>
  <c r="D36" i="6"/>
  <c r="D37" i="6"/>
  <c r="G37" i="6"/>
  <c r="D38" i="6"/>
  <c r="G38" i="6"/>
  <c r="D39" i="6"/>
  <c r="G39" i="6"/>
  <c r="D40" i="6"/>
  <c r="E40" i="6"/>
  <c r="G40" i="6" s="1"/>
  <c r="F40" i="6"/>
  <c r="D41" i="6"/>
  <c r="G41" i="6"/>
  <c r="D42" i="6"/>
  <c r="G42" i="6"/>
  <c r="D43" i="6"/>
  <c r="G43" i="6"/>
  <c r="D44" i="6"/>
  <c r="G44" i="6"/>
  <c r="D45" i="6"/>
  <c r="G45" i="6"/>
  <c r="D46" i="6"/>
  <c r="G46" i="6"/>
  <c r="G23" i="6" l="1"/>
  <c r="G5" i="6"/>
  <c r="D16" i="6"/>
  <c r="D5" i="6"/>
  <c r="D23" i="6"/>
  <c r="E5" i="5"/>
  <c r="D5" i="5" s="1"/>
  <c r="F5" i="5"/>
  <c r="D6" i="5"/>
  <c r="G6" i="5"/>
  <c r="D7" i="5"/>
  <c r="G7" i="5"/>
  <c r="D8" i="5"/>
  <c r="G8" i="5"/>
  <c r="D9" i="5"/>
  <c r="G9" i="5"/>
  <c r="D10" i="5"/>
  <c r="G10" i="5"/>
  <c r="D11" i="5"/>
  <c r="G11" i="5"/>
  <c r="D12" i="5"/>
  <c r="G12" i="5"/>
  <c r="D13" i="5"/>
  <c r="G13" i="5"/>
  <c r="D14" i="5"/>
  <c r="G14" i="5"/>
  <c r="D15" i="5"/>
  <c r="G15" i="5"/>
  <c r="E16" i="5"/>
  <c r="F16" i="5"/>
  <c r="D17" i="5"/>
  <c r="G17" i="5"/>
  <c r="D18" i="5"/>
  <c r="G18" i="5"/>
  <c r="D19" i="5"/>
  <c r="G19" i="5"/>
  <c r="D20" i="5"/>
  <c r="G20" i="5"/>
  <c r="D21" i="5"/>
  <c r="G21" i="5"/>
  <c r="D22" i="5"/>
  <c r="G22" i="5"/>
  <c r="E23" i="5"/>
  <c r="D23" i="5" s="1"/>
  <c r="F23" i="5"/>
  <c r="D24" i="5"/>
  <c r="D25" i="5"/>
  <c r="G25" i="5"/>
  <c r="D26" i="5"/>
  <c r="G26" i="5"/>
  <c r="D27" i="5"/>
  <c r="G27" i="5"/>
  <c r="D28" i="5"/>
  <c r="G28" i="5"/>
  <c r="D29" i="5"/>
  <c r="G29" i="5"/>
  <c r="D30" i="5"/>
  <c r="G30" i="5"/>
  <c r="D31" i="5"/>
  <c r="G31" i="5"/>
  <c r="D32" i="5"/>
  <c r="G32" i="5"/>
  <c r="D33" i="5"/>
  <c r="G33" i="5"/>
  <c r="D34" i="5"/>
  <c r="G34" i="5"/>
  <c r="D35" i="5"/>
  <c r="G35" i="5"/>
  <c r="D36" i="5"/>
  <c r="D37" i="5"/>
  <c r="G37" i="5"/>
  <c r="D38" i="5"/>
  <c r="G38" i="5"/>
  <c r="D39" i="5"/>
  <c r="G39" i="5"/>
  <c r="E40" i="5"/>
  <c r="F40" i="5"/>
  <c r="D41" i="5"/>
  <c r="G41" i="5"/>
  <c r="D42" i="5"/>
  <c r="G42" i="5"/>
  <c r="D43" i="5"/>
  <c r="G43" i="5"/>
  <c r="D44" i="5"/>
  <c r="G44" i="5"/>
  <c r="D45" i="5"/>
  <c r="G45" i="5"/>
  <c r="D46" i="5"/>
  <c r="G46" i="5"/>
  <c r="D16" i="5" l="1"/>
  <c r="D40" i="5"/>
  <c r="G40" i="5"/>
  <c r="G5" i="5"/>
  <c r="G23" i="5"/>
  <c r="G16" i="5"/>
  <c r="G30" i="4"/>
  <c r="G5" i="4"/>
  <c r="G17" i="4"/>
  <c r="G46" i="4" l="1"/>
  <c r="G18" i="4"/>
  <c r="G19" i="4"/>
  <c r="G20" i="4"/>
  <c r="G21" i="4"/>
  <c r="G22" i="4"/>
  <c r="G25" i="4"/>
  <c r="G26" i="4"/>
  <c r="G27" i="4"/>
  <c r="G28" i="4"/>
  <c r="G29" i="4"/>
  <c r="G31" i="4"/>
  <c r="G33" i="4"/>
  <c r="G34" i="4"/>
  <c r="G35" i="4"/>
  <c r="G37" i="4"/>
  <c r="G38" i="4"/>
  <c r="G39" i="4"/>
  <c r="G42" i="4"/>
  <c r="G43" i="4"/>
  <c r="G44" i="4"/>
  <c r="G45" i="4"/>
  <c r="G15" i="4"/>
  <c r="G6" i="4"/>
  <c r="G7" i="4"/>
  <c r="G8" i="4"/>
  <c r="G9" i="4"/>
  <c r="G10" i="4"/>
  <c r="G11" i="4"/>
  <c r="G12" i="4"/>
  <c r="G13" i="4"/>
  <c r="G14" i="4"/>
  <c r="G23" i="4" l="1"/>
  <c r="G16" i="4" l="1"/>
  <c r="G40" i="4" l="1"/>
  <c r="G41" i="4"/>
</calcChain>
</file>

<file path=xl/sharedStrings.xml><?xml version="1.0" encoding="utf-8"?>
<sst xmlns="http://schemas.openxmlformats.org/spreadsheetml/2006/main" count="421" uniqueCount="130">
  <si>
    <t>總計</t>
  </si>
  <si>
    <t>男性</t>
  </si>
  <si>
    <t>女性</t>
  </si>
  <si>
    <t>警監</t>
  </si>
  <si>
    <t>警正</t>
  </si>
  <si>
    <t>警佐</t>
  </si>
  <si>
    <t>師(一)級</t>
  </si>
  <si>
    <t>師(二)級</t>
  </si>
  <si>
    <t>師(三)級</t>
  </si>
  <si>
    <t>士(生)級</t>
  </si>
  <si>
    <t>40-44歲</t>
  </si>
  <si>
    <t>45-49歲</t>
  </si>
  <si>
    <t>55-59歲</t>
  </si>
  <si>
    <t>合計</t>
  </si>
  <si>
    <t>24歲以下</t>
  </si>
  <si>
    <t>25-29歲</t>
  </si>
  <si>
    <t>30-34歲</t>
  </si>
  <si>
    <t>35-39歲</t>
  </si>
  <si>
    <t>50-54歲</t>
  </si>
  <si>
    <t>60-64歲</t>
  </si>
  <si>
    <t>65歲以上</t>
  </si>
  <si>
    <t>教育程度</t>
  </si>
  <si>
    <t>博士</t>
  </si>
  <si>
    <t>碩士</t>
  </si>
  <si>
    <t>大學畢業</t>
  </si>
  <si>
    <t>專科畢業</t>
  </si>
  <si>
    <t>高中(職)畢業</t>
  </si>
  <si>
    <t>國(初)中以下</t>
  </si>
  <si>
    <t>簡薦委任(派)人員</t>
  </si>
  <si>
    <t>雇員</t>
  </si>
  <si>
    <t>警察人員</t>
  </si>
  <si>
    <t>醫事人員</t>
  </si>
  <si>
    <t>10-14年</t>
  </si>
  <si>
    <t>15-19年</t>
  </si>
  <si>
    <t>20-24年</t>
  </si>
  <si>
    <t>25年以上</t>
  </si>
  <si>
    <t>總計</t>
    <phoneticPr fontId="1" type="noConversion"/>
  </si>
  <si>
    <t>項目別</t>
    <phoneticPr fontId="1" type="noConversion"/>
  </si>
  <si>
    <t>年齡別</t>
    <phoneticPr fontId="1" type="noConversion"/>
  </si>
  <si>
    <t>職等別</t>
    <phoneticPr fontId="1" type="noConversion"/>
  </si>
  <si>
    <t>年資別</t>
    <phoneticPr fontId="1" type="noConversion"/>
  </si>
  <si>
    <t>委任(派)</t>
    <phoneticPr fontId="1" type="noConversion"/>
  </si>
  <si>
    <t>薦任(派)</t>
    <phoneticPr fontId="1" type="noConversion"/>
  </si>
  <si>
    <t>簡任(派)</t>
    <phoneticPr fontId="1" type="noConversion"/>
  </si>
  <si>
    <t>資料來源：桃園市政府人事處</t>
    <phoneticPr fontId="1" type="noConversion"/>
  </si>
  <si>
    <t>民選首長</t>
    <phoneticPr fontId="1" type="noConversion"/>
  </si>
  <si>
    <t>政務人員</t>
    <phoneticPr fontId="1" type="noConversion"/>
  </si>
  <si>
    <t>桃園市政府所屬機關公務人員人數</t>
    <phoneticPr fontId="1" type="noConversion"/>
  </si>
  <si>
    <t>--</t>
    <phoneticPr fontId="1" type="noConversion"/>
  </si>
  <si>
    <t>單位：人、女=100</t>
    <phoneticPr fontId="1" type="noConversion"/>
  </si>
  <si>
    <t>性別比例(男/女*100)</t>
    <phoneticPr fontId="1" type="noConversion"/>
  </si>
  <si>
    <t>110年底</t>
    <phoneticPr fontId="1" type="noConversion"/>
  </si>
  <si>
    <t>資料來源：桃園市政府人事處</t>
    <phoneticPr fontId="1" type="noConversion"/>
  </si>
  <si>
    <t>6-9年</t>
    <phoneticPr fontId="1" type="noConversion"/>
  </si>
  <si>
    <t>0-5年</t>
    <phoneticPr fontId="1" type="noConversion"/>
  </si>
  <si>
    <t>年資別</t>
    <phoneticPr fontId="1" type="noConversion"/>
  </si>
  <si>
    <t>--</t>
    <phoneticPr fontId="1" type="noConversion"/>
  </si>
  <si>
    <t>--</t>
    <phoneticPr fontId="1" type="noConversion"/>
  </si>
  <si>
    <t>委任(派)</t>
    <phoneticPr fontId="1" type="noConversion"/>
  </si>
  <si>
    <t>薦任(派)</t>
    <phoneticPr fontId="1" type="noConversion"/>
  </si>
  <si>
    <t>簡任(派)</t>
    <phoneticPr fontId="1" type="noConversion"/>
  </si>
  <si>
    <t>政務人員</t>
    <phoneticPr fontId="1" type="noConversion"/>
  </si>
  <si>
    <t>民選首長</t>
    <phoneticPr fontId="1" type="noConversion"/>
  </si>
  <si>
    <t>職等別</t>
    <phoneticPr fontId="1" type="noConversion"/>
  </si>
  <si>
    <t>年齡別</t>
    <phoneticPr fontId="1" type="noConversion"/>
  </si>
  <si>
    <t>性比例(男/女*100)</t>
    <phoneticPr fontId="1" type="noConversion"/>
  </si>
  <si>
    <t>總計</t>
    <phoneticPr fontId="1" type="noConversion"/>
  </si>
  <si>
    <t>105年底</t>
    <phoneticPr fontId="1" type="noConversion"/>
  </si>
  <si>
    <t>項目別</t>
    <phoneticPr fontId="1" type="noConversion"/>
  </si>
  <si>
    <t>單位：人</t>
    <phoneticPr fontId="1" type="noConversion"/>
  </si>
  <si>
    <t>桃園市政府所屬機關公務人員人數</t>
    <phoneticPr fontId="1" type="noConversion"/>
  </si>
  <si>
    <t>資料來源：桃園市政府人事處</t>
    <phoneticPr fontId="1" type="noConversion"/>
  </si>
  <si>
    <t>6-9年</t>
    <phoneticPr fontId="1" type="noConversion"/>
  </si>
  <si>
    <t>0-5年</t>
    <phoneticPr fontId="1" type="noConversion"/>
  </si>
  <si>
    <t>年資別</t>
    <phoneticPr fontId="1" type="noConversion"/>
  </si>
  <si>
    <t>民選首長</t>
    <phoneticPr fontId="1" type="noConversion"/>
  </si>
  <si>
    <t>職等別</t>
    <phoneticPr fontId="1" type="noConversion"/>
  </si>
  <si>
    <t>106年底</t>
    <phoneticPr fontId="1" type="noConversion"/>
  </si>
  <si>
    <t>單位：人、女=100</t>
    <phoneticPr fontId="1" type="noConversion"/>
  </si>
  <si>
    <t>資料來源：桃園市政府人事處</t>
    <phoneticPr fontId="1" type="noConversion"/>
  </si>
  <si>
    <t>6-9年</t>
    <phoneticPr fontId="1" type="noConversion"/>
  </si>
  <si>
    <t>0-5年</t>
    <phoneticPr fontId="1" type="noConversion"/>
  </si>
  <si>
    <t>年資別</t>
    <phoneticPr fontId="1" type="noConversion"/>
  </si>
  <si>
    <t>--</t>
    <phoneticPr fontId="1" type="noConversion"/>
  </si>
  <si>
    <t>委任(派)</t>
    <phoneticPr fontId="1" type="noConversion"/>
  </si>
  <si>
    <t>薦任(派)</t>
    <phoneticPr fontId="1" type="noConversion"/>
  </si>
  <si>
    <t>簡任(派)</t>
    <phoneticPr fontId="1" type="noConversion"/>
  </si>
  <si>
    <t>政務人員</t>
    <phoneticPr fontId="1" type="noConversion"/>
  </si>
  <si>
    <t>職等別</t>
    <phoneticPr fontId="1" type="noConversion"/>
  </si>
  <si>
    <t>年齡別</t>
    <phoneticPr fontId="1" type="noConversion"/>
  </si>
  <si>
    <t>性別比例(男/女*100)</t>
    <phoneticPr fontId="1" type="noConversion"/>
  </si>
  <si>
    <t>性別比例(男/女*100)</t>
    <phoneticPr fontId="1" type="noConversion"/>
  </si>
  <si>
    <t>總計</t>
    <phoneticPr fontId="1" type="noConversion"/>
  </si>
  <si>
    <t>107年底</t>
    <phoneticPr fontId="1" type="noConversion"/>
  </si>
  <si>
    <t>項目別</t>
    <phoneticPr fontId="1" type="noConversion"/>
  </si>
  <si>
    <t>單位：人、女=100</t>
    <phoneticPr fontId="1" type="noConversion"/>
  </si>
  <si>
    <t>桃園市政府所屬機關公務人員人數</t>
    <phoneticPr fontId="1" type="noConversion"/>
  </si>
  <si>
    <t>資料來源：桃園市政府人事處</t>
    <phoneticPr fontId="1" type="noConversion"/>
  </si>
  <si>
    <t>6-9年</t>
    <phoneticPr fontId="1" type="noConversion"/>
  </si>
  <si>
    <t>0-5年</t>
    <phoneticPr fontId="1" type="noConversion"/>
  </si>
  <si>
    <t>年資別</t>
    <phoneticPr fontId="1" type="noConversion"/>
  </si>
  <si>
    <t>--</t>
    <phoneticPr fontId="1" type="noConversion"/>
  </si>
  <si>
    <t>委任(派)</t>
    <phoneticPr fontId="1" type="noConversion"/>
  </si>
  <si>
    <t>薦任(派)</t>
    <phoneticPr fontId="1" type="noConversion"/>
  </si>
  <si>
    <t>簡任(派)</t>
    <phoneticPr fontId="1" type="noConversion"/>
  </si>
  <si>
    <t>政務人員</t>
    <phoneticPr fontId="1" type="noConversion"/>
  </si>
  <si>
    <t>民選首長</t>
    <phoneticPr fontId="1" type="noConversion"/>
  </si>
  <si>
    <t>職等別</t>
    <phoneticPr fontId="1" type="noConversion"/>
  </si>
  <si>
    <t>性別比例(男/女*100)</t>
    <phoneticPr fontId="1" type="noConversion"/>
  </si>
  <si>
    <t>108年底</t>
    <phoneticPr fontId="1" type="noConversion"/>
  </si>
  <si>
    <t>資料來源：桃園市政府人事處</t>
    <phoneticPr fontId="1" type="noConversion"/>
  </si>
  <si>
    <t>6-9年</t>
    <phoneticPr fontId="1" type="noConversion"/>
  </si>
  <si>
    <t>0-5年</t>
    <phoneticPr fontId="1" type="noConversion"/>
  </si>
  <si>
    <t>年資別</t>
    <phoneticPr fontId="1" type="noConversion"/>
  </si>
  <si>
    <t>--</t>
    <phoneticPr fontId="1" type="noConversion"/>
  </si>
  <si>
    <t>委任(派)</t>
    <phoneticPr fontId="1" type="noConversion"/>
  </si>
  <si>
    <t>薦任(派)</t>
    <phoneticPr fontId="1" type="noConversion"/>
  </si>
  <si>
    <t>簡任(派)</t>
    <phoneticPr fontId="1" type="noConversion"/>
  </si>
  <si>
    <t>政務人員</t>
    <phoneticPr fontId="1" type="noConversion"/>
  </si>
  <si>
    <t>民選首長</t>
    <phoneticPr fontId="1" type="noConversion"/>
  </si>
  <si>
    <t>職等別</t>
    <phoneticPr fontId="1" type="noConversion"/>
  </si>
  <si>
    <t>年齡別</t>
    <phoneticPr fontId="1" type="noConversion"/>
  </si>
  <si>
    <t>總計</t>
    <phoneticPr fontId="1" type="noConversion"/>
  </si>
  <si>
    <t>109年底</t>
    <phoneticPr fontId="1" type="noConversion"/>
  </si>
  <si>
    <t>項目別</t>
    <phoneticPr fontId="1" type="noConversion"/>
  </si>
  <si>
    <t>單位：人、女=100</t>
    <phoneticPr fontId="1" type="noConversion"/>
  </si>
  <si>
    <t>桃園市政府所屬機關公務人員人數</t>
    <phoneticPr fontId="1" type="noConversion"/>
  </si>
  <si>
    <t>104年底</t>
    <phoneticPr fontId="1" type="noConversion"/>
  </si>
  <si>
    <t>未滿5年</t>
    <phoneticPr fontId="1" type="noConversion"/>
  </si>
  <si>
    <t>5-9年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</si>
</sst>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3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2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1.5"/>
      <color theme="1"/>
      <name val="標楷體"/>
      <family val="4"/>
      <charset val="136"/>
    </font>
    <font>
      <sz val="11.5"/>
      <name val="標楷體"/>
      <family val="4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6">
    <xf numFmtId="0" fontId="0" fillId="0" borderId="0">
      <alignment vertical="center"/>
    </xf>
    <xf numFmtId="0" fontId="4" fillId="0" borderId="0"/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4" fillId="0" borderId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8" borderId="9" applyNumberFormat="0" applyFont="0" applyAlignment="0" applyProtection="0">
      <alignment vertical="center"/>
    </xf>
    <xf numFmtId="0" fontId="15" fillId="8" borderId="9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6" applyNumberFormat="0" applyAlignment="0" applyProtection="0">
      <alignment vertical="center"/>
    </xf>
    <xf numFmtId="0" fontId="23" fillId="7" borderId="8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7" fillId="0" borderId="0" xfId="0" applyFont="1" applyBorder="1">
      <alignment vertical="center"/>
    </xf>
    <xf numFmtId="0" fontId="2" fillId="0" borderId="0" xfId="0" applyFont="1" applyBorder="1">
      <alignment vertical="center"/>
    </xf>
    <xf numFmtId="176" fontId="7" fillId="0" borderId="0" xfId="55" applyNumberFormat="1" applyFont="1" applyBorder="1">
      <alignment vertical="center"/>
    </xf>
    <xf numFmtId="43" fontId="7" fillId="0" borderId="0" xfId="55" applyFont="1" applyBorder="1">
      <alignment vertical="center"/>
    </xf>
    <xf numFmtId="0" fontId="2" fillId="0" borderId="0" xfId="0" applyFont="1" applyBorder="1" applyAlignment="1">
      <alignment horizontal="left" vertical="center" indent="2"/>
    </xf>
    <xf numFmtId="176" fontId="7" fillId="0" borderId="0" xfId="55" quotePrefix="1" applyNumberFormat="1" applyFont="1" applyBorder="1" applyAlignment="1">
      <alignment horizontal="right" vertical="center"/>
    </xf>
    <xf numFmtId="0" fontId="27" fillId="0" borderId="13" xfId="0" applyFont="1" applyBorder="1">
      <alignment vertical="center"/>
    </xf>
    <xf numFmtId="176" fontId="7" fillId="0" borderId="13" xfId="55" applyNumberFormat="1" applyFont="1" applyBorder="1">
      <alignment vertical="center"/>
    </xf>
    <xf numFmtId="176" fontId="7" fillId="0" borderId="13" xfId="55" applyNumberFormat="1" applyFont="1" applyFill="1" applyBorder="1">
      <alignment vertical="center"/>
    </xf>
    <xf numFmtId="43" fontId="7" fillId="0" borderId="13" xfId="55" applyFont="1" applyBorder="1">
      <alignment vertical="center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>
      <alignment vertical="center"/>
    </xf>
    <xf numFmtId="176" fontId="7" fillId="0" borderId="14" xfId="55" applyNumberFormat="1" applyFont="1" applyBorder="1">
      <alignment vertical="center"/>
    </xf>
    <xf numFmtId="43" fontId="7" fillId="0" borderId="14" xfId="55" applyFont="1" applyBorder="1">
      <alignment vertical="center"/>
    </xf>
    <xf numFmtId="43" fontId="7" fillId="0" borderId="13" xfId="55" applyFont="1" applyBorder="1" applyAlignment="1">
      <alignment horizontal="right" vertical="center"/>
    </xf>
    <xf numFmtId="0" fontId="2" fillId="0" borderId="16" xfId="0" applyFont="1" applyBorder="1">
      <alignment vertical="center"/>
    </xf>
    <xf numFmtId="0" fontId="27" fillId="0" borderId="11" xfId="0" applyFont="1" applyBorder="1">
      <alignment vertical="center"/>
    </xf>
    <xf numFmtId="0" fontId="2" fillId="0" borderId="11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43" fontId="7" fillId="0" borderId="0" xfId="55" applyNumberFormat="1" applyFont="1" applyBorder="1">
      <alignment vertical="center"/>
    </xf>
    <xf numFmtId="43" fontId="2" fillId="0" borderId="18" xfId="55" applyFont="1" applyBorder="1">
      <alignment vertical="center"/>
    </xf>
    <xf numFmtId="176" fontId="2" fillId="0" borderId="18" xfId="55" applyNumberFormat="1" applyFont="1" applyBorder="1">
      <alignment vertical="center"/>
    </xf>
    <xf numFmtId="176" fontId="2" fillId="0" borderId="19" xfId="55" applyNumberFormat="1" applyFont="1" applyBorder="1">
      <alignment vertical="center"/>
    </xf>
    <xf numFmtId="0" fontId="2" fillId="0" borderId="20" xfId="0" applyFont="1" applyBorder="1">
      <alignment vertical="center"/>
    </xf>
    <xf numFmtId="0" fontId="2" fillId="0" borderId="19" xfId="0" applyFont="1" applyBorder="1" applyAlignment="1">
      <alignment horizontal="left" vertical="center" indent="2"/>
    </xf>
    <xf numFmtId="43" fontId="2" fillId="0" borderId="0" xfId="55" applyFont="1" applyBorder="1">
      <alignment vertical="center"/>
    </xf>
    <xf numFmtId="176" fontId="2" fillId="0" borderId="0" xfId="55" applyNumberFormat="1" applyFont="1" applyBorder="1">
      <alignment vertical="center"/>
    </xf>
    <xf numFmtId="176" fontId="2" fillId="0" borderId="21" xfId="55" applyNumberFormat="1" applyFont="1" applyBorder="1">
      <alignment vertical="center"/>
    </xf>
    <xf numFmtId="0" fontId="2" fillId="0" borderId="21" xfId="0" applyFont="1" applyBorder="1" applyAlignment="1">
      <alignment horizontal="left" vertical="center" indent="2"/>
    </xf>
    <xf numFmtId="0" fontId="27" fillId="0" borderId="21" xfId="0" applyFont="1" applyBorder="1">
      <alignment vertical="center"/>
    </xf>
    <xf numFmtId="43" fontId="2" fillId="0" borderId="14" xfId="55" applyFont="1" applyBorder="1">
      <alignment vertical="center"/>
    </xf>
    <xf numFmtId="176" fontId="2" fillId="0" borderId="14" xfId="55" applyNumberFormat="1" applyFont="1" applyBorder="1">
      <alignment vertical="center"/>
    </xf>
    <xf numFmtId="176" fontId="2" fillId="0" borderId="22" xfId="55" applyNumberFormat="1" applyFont="1" applyBorder="1">
      <alignment vertical="center"/>
    </xf>
    <xf numFmtId="0" fontId="2" fillId="0" borderId="22" xfId="0" applyFont="1" applyBorder="1">
      <alignment vertical="center"/>
    </xf>
    <xf numFmtId="0" fontId="2" fillId="0" borderId="21" xfId="0" applyFont="1" applyBorder="1">
      <alignment vertical="center"/>
    </xf>
    <xf numFmtId="176" fontId="2" fillId="0" borderId="0" xfId="55" quotePrefix="1" applyNumberFormat="1" applyFont="1" applyBorder="1" applyAlignment="1">
      <alignment horizontal="right" vertical="center"/>
    </xf>
    <xf numFmtId="176" fontId="2" fillId="0" borderId="0" xfId="55" applyNumberFormat="1" applyFont="1" applyBorder="1" applyAlignment="1">
      <alignment vertical="center"/>
    </xf>
    <xf numFmtId="43" fontId="2" fillId="0" borderId="0" xfId="55" applyFont="1" applyBorder="1" applyAlignment="1">
      <alignment horizontal="right" vertical="center"/>
    </xf>
    <xf numFmtId="0" fontId="2" fillId="0" borderId="22" xfId="0" applyFont="1" applyBorder="1" applyAlignment="1">
      <alignment horizontal="left" vertical="center" indent="2"/>
    </xf>
    <xf numFmtId="176" fontId="2" fillId="0" borderId="0" xfId="55" applyNumberFormat="1" applyFont="1" applyFill="1" applyBorder="1">
      <alignment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41" fontId="2" fillId="33" borderId="0" xfId="0" applyNumberFormat="1" applyFont="1" applyFill="1" applyBorder="1" applyAlignment="1">
      <alignment horizontal="center" vertical="center"/>
    </xf>
    <xf numFmtId="41" fontId="28" fillId="33" borderId="0" xfId="0" applyNumberFormat="1" applyFont="1" applyFill="1" applyBorder="1" applyAlignment="1">
      <alignment vertical="center"/>
    </xf>
    <xf numFmtId="43" fontId="2" fillId="0" borderId="0" xfId="55" quotePrefix="1" applyFont="1" applyBorder="1" applyAlignment="1">
      <alignment horizontal="right" vertical="center"/>
    </xf>
    <xf numFmtId="41" fontId="2" fillId="33" borderId="0" xfId="0" applyNumberFormat="1" applyFont="1" applyFill="1" applyBorder="1" applyAlignment="1">
      <alignment vertical="center"/>
    </xf>
    <xf numFmtId="176" fontId="7" fillId="0" borderId="0" xfId="55" applyNumberFormat="1" applyFont="1" applyFill="1" applyBorder="1">
      <alignment vertical="center"/>
    </xf>
    <xf numFmtId="41" fontId="7" fillId="0" borderId="0" xfId="0" applyNumberFormat="1" applyFont="1" applyFill="1" applyBorder="1" applyAlignment="1">
      <alignment horizontal="center" vertical="center"/>
    </xf>
    <xf numFmtId="41" fontId="7" fillId="0" borderId="14" xfId="0" applyNumberFormat="1" applyFont="1" applyFill="1" applyBorder="1" applyAlignment="1">
      <alignment horizontal="center" vertical="center"/>
    </xf>
    <xf numFmtId="41" fontId="7" fillId="0" borderId="14" xfId="0" applyNumberFormat="1" applyFont="1" applyFill="1" applyBorder="1" applyAlignment="1">
      <alignment horizontal="right" vertical="center"/>
    </xf>
    <xf numFmtId="41" fontId="7" fillId="0" borderId="0" xfId="0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horizontal="right" vertical="center"/>
    </xf>
    <xf numFmtId="41" fontId="29" fillId="0" borderId="0" xfId="0" applyNumberFormat="1" applyFont="1" applyFill="1" applyBorder="1" applyAlignment="1">
      <alignment vertical="center"/>
    </xf>
    <xf numFmtId="41" fontId="29" fillId="0" borderId="0" xfId="0" applyNumberFormat="1" applyFont="1" applyFill="1" applyBorder="1" applyAlignment="1">
      <alignment horizontal="right" vertical="center"/>
    </xf>
    <xf numFmtId="41" fontId="29" fillId="0" borderId="14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2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</cellXfs>
  <cellStyles count="56">
    <cellStyle name="20% - 輔色1 2" xfId="3" xr:uid="{00000000-0005-0000-0000-000000000000}"/>
    <cellStyle name="20% - 輔色2 2" xfId="4" xr:uid="{00000000-0005-0000-0000-000001000000}"/>
    <cellStyle name="20% - 輔色3 2" xfId="5" xr:uid="{00000000-0005-0000-0000-000002000000}"/>
    <cellStyle name="20% - 輔色4 2" xfId="6" xr:uid="{00000000-0005-0000-0000-000003000000}"/>
    <cellStyle name="20% - 輔色5 2" xfId="7" xr:uid="{00000000-0005-0000-0000-000004000000}"/>
    <cellStyle name="20% - 輔色6 2" xfId="8" xr:uid="{00000000-0005-0000-0000-000005000000}"/>
    <cellStyle name="40% - 輔色1 2" xfId="9" xr:uid="{00000000-0005-0000-0000-000006000000}"/>
    <cellStyle name="40% - 輔色2 2" xfId="10" xr:uid="{00000000-0005-0000-0000-000007000000}"/>
    <cellStyle name="40% - 輔色3 2" xfId="11" xr:uid="{00000000-0005-0000-0000-000008000000}"/>
    <cellStyle name="40% - 輔色4 2" xfId="12" xr:uid="{00000000-0005-0000-0000-000009000000}"/>
    <cellStyle name="40% - 輔色5 2" xfId="13" xr:uid="{00000000-0005-0000-0000-00000A000000}"/>
    <cellStyle name="40% - 輔色6 2" xfId="14" xr:uid="{00000000-0005-0000-0000-00000B000000}"/>
    <cellStyle name="60% - 輔色1 2" xfId="15" xr:uid="{00000000-0005-0000-0000-00000C000000}"/>
    <cellStyle name="60% - 輔色2 2" xfId="16" xr:uid="{00000000-0005-0000-0000-00000D000000}"/>
    <cellStyle name="60% - 輔色3 2" xfId="17" xr:uid="{00000000-0005-0000-0000-00000E000000}"/>
    <cellStyle name="60% - 輔色4 2" xfId="18" xr:uid="{00000000-0005-0000-0000-00000F000000}"/>
    <cellStyle name="60% - 輔色5 2" xfId="19" xr:uid="{00000000-0005-0000-0000-000010000000}"/>
    <cellStyle name="60% - 輔色6 2" xfId="20" xr:uid="{00000000-0005-0000-0000-000011000000}"/>
    <cellStyle name="一般" xfId="0" builtinId="0"/>
    <cellStyle name="一般 2" xfId="21" xr:uid="{00000000-0005-0000-0000-000013000000}"/>
    <cellStyle name="一般 2 2" xfId="22" xr:uid="{00000000-0005-0000-0000-000014000000}"/>
    <cellStyle name="一般 3" xfId="2" xr:uid="{00000000-0005-0000-0000-000015000000}"/>
    <cellStyle name="一般 4" xfId="1" xr:uid="{00000000-0005-0000-0000-000016000000}"/>
    <cellStyle name="一般 4 2" xfId="23" xr:uid="{00000000-0005-0000-0000-000017000000}"/>
    <cellStyle name="一般 5" xfId="24" xr:uid="{00000000-0005-0000-0000-000018000000}"/>
    <cellStyle name="千分位" xfId="55" builtinId="3"/>
    <cellStyle name="千分位 2" xfId="25" xr:uid="{00000000-0005-0000-0000-00001A000000}"/>
    <cellStyle name="千分位 2 2" xfId="26" xr:uid="{00000000-0005-0000-0000-00001B000000}"/>
    <cellStyle name="千分位 2 2 2" xfId="27" xr:uid="{00000000-0005-0000-0000-00001C000000}"/>
    <cellStyle name="千分位 2 3" xfId="28" xr:uid="{00000000-0005-0000-0000-00001D000000}"/>
    <cellStyle name="千分位 3" xfId="29" xr:uid="{00000000-0005-0000-0000-00001E000000}"/>
    <cellStyle name="千分位 3 2" xfId="30" xr:uid="{00000000-0005-0000-0000-00001F000000}"/>
    <cellStyle name="中等 2" xfId="31" xr:uid="{00000000-0005-0000-0000-000020000000}"/>
    <cellStyle name="合計 2" xfId="32" xr:uid="{00000000-0005-0000-0000-000021000000}"/>
    <cellStyle name="好 2" xfId="33" xr:uid="{00000000-0005-0000-0000-000022000000}"/>
    <cellStyle name="計算方式 2" xfId="34" xr:uid="{00000000-0005-0000-0000-000023000000}"/>
    <cellStyle name="連結的儲存格 2" xfId="35" xr:uid="{00000000-0005-0000-0000-000024000000}"/>
    <cellStyle name="備註 2" xfId="36" xr:uid="{00000000-0005-0000-0000-000025000000}"/>
    <cellStyle name="備註 3" xfId="37" xr:uid="{00000000-0005-0000-0000-000026000000}"/>
    <cellStyle name="說明文字 2" xfId="38" xr:uid="{00000000-0005-0000-0000-000027000000}"/>
    <cellStyle name="輔色1 2" xfId="39" xr:uid="{00000000-0005-0000-0000-000028000000}"/>
    <cellStyle name="輔色2 2" xfId="40" xr:uid="{00000000-0005-0000-0000-000029000000}"/>
    <cellStyle name="輔色3 2" xfId="41" xr:uid="{00000000-0005-0000-0000-00002A000000}"/>
    <cellStyle name="輔色4 2" xfId="42" xr:uid="{00000000-0005-0000-0000-00002B000000}"/>
    <cellStyle name="輔色5 2" xfId="43" xr:uid="{00000000-0005-0000-0000-00002C000000}"/>
    <cellStyle name="輔色6 2" xfId="44" xr:uid="{00000000-0005-0000-0000-00002D000000}"/>
    <cellStyle name="標題 1 2" xfId="45" xr:uid="{00000000-0005-0000-0000-00002E000000}"/>
    <cellStyle name="標題 2 2" xfId="46" xr:uid="{00000000-0005-0000-0000-00002F000000}"/>
    <cellStyle name="標題 3 2" xfId="47" xr:uid="{00000000-0005-0000-0000-000030000000}"/>
    <cellStyle name="標題 4 2" xfId="48" xr:uid="{00000000-0005-0000-0000-000031000000}"/>
    <cellStyle name="標題 5" xfId="49" xr:uid="{00000000-0005-0000-0000-000032000000}"/>
    <cellStyle name="輸入 2" xfId="50" xr:uid="{00000000-0005-0000-0000-000033000000}"/>
    <cellStyle name="輸出 2" xfId="51" xr:uid="{00000000-0005-0000-0000-000034000000}"/>
    <cellStyle name="檢查儲存格 2" xfId="52" xr:uid="{00000000-0005-0000-0000-000035000000}"/>
    <cellStyle name="壞 2" xfId="53" xr:uid="{00000000-0005-0000-0000-000036000000}"/>
    <cellStyle name="警告文字 2" xfId="54" xr:uid="{00000000-0005-0000-0000-00003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7"/>
  <sheetViews>
    <sheetView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41" sqref="F41"/>
    </sheetView>
  </sheetViews>
  <sheetFormatPr defaultColWidth="9" defaultRowHeight="16.5" x14ac:dyDescent="0.25"/>
  <cols>
    <col min="1" max="1" width="9" style="1"/>
    <col min="2" max="2" width="18.375" style="1" bestFit="1" customWidth="1"/>
    <col min="3" max="3" width="9.5" style="1" bestFit="1" customWidth="1"/>
    <col min="4" max="6" width="11" style="1" customWidth="1"/>
    <col min="7" max="7" width="12.875" style="1" bestFit="1" customWidth="1"/>
    <col min="8" max="16384" width="9" style="1"/>
  </cols>
  <sheetData>
    <row r="1" spans="1:7" ht="39" customHeight="1" x14ac:dyDescent="0.25">
      <c r="A1" s="72" t="s">
        <v>47</v>
      </c>
      <c r="B1" s="72"/>
      <c r="C1" s="72"/>
      <c r="D1" s="72"/>
      <c r="E1" s="72"/>
      <c r="F1" s="72"/>
      <c r="G1" s="72"/>
    </row>
    <row r="2" spans="1:7" ht="21" x14ac:dyDescent="0.25">
      <c r="A2" s="23"/>
      <c r="B2" s="23"/>
      <c r="C2" s="23"/>
      <c r="D2" s="23"/>
      <c r="E2" s="23"/>
      <c r="F2" s="23"/>
      <c r="G2" s="24" t="s">
        <v>49</v>
      </c>
    </row>
    <row r="3" spans="1:7" ht="23.25" customHeight="1" x14ac:dyDescent="0.25">
      <c r="A3" s="68" t="s">
        <v>37</v>
      </c>
      <c r="B3" s="68"/>
      <c r="C3" s="69"/>
      <c r="D3" s="68" t="s">
        <v>51</v>
      </c>
      <c r="E3" s="68"/>
      <c r="F3" s="68"/>
      <c r="G3" s="68"/>
    </row>
    <row r="4" spans="1:7" ht="56.25" customHeight="1" x14ac:dyDescent="0.25">
      <c r="A4" s="70"/>
      <c r="B4" s="70"/>
      <c r="C4" s="71"/>
      <c r="D4" s="25" t="s">
        <v>36</v>
      </c>
      <c r="E4" s="4" t="s">
        <v>1</v>
      </c>
      <c r="F4" s="25" t="s">
        <v>2</v>
      </c>
      <c r="G4" s="26" t="s">
        <v>50</v>
      </c>
    </row>
    <row r="5" spans="1:7" ht="23.25" customHeight="1" x14ac:dyDescent="0.25">
      <c r="A5" s="67" t="s">
        <v>38</v>
      </c>
      <c r="B5" s="11" t="s">
        <v>0</v>
      </c>
      <c r="C5" s="20"/>
      <c r="D5" s="12">
        <v>12052</v>
      </c>
      <c r="E5" s="13">
        <v>7782</v>
      </c>
      <c r="F5" s="13">
        <v>4270</v>
      </c>
      <c r="G5" s="14">
        <f>E5/F5*100</f>
        <v>182.24824355971896</v>
      </c>
    </row>
    <row r="6" spans="1:7" ht="23.25" customHeight="1" x14ac:dyDescent="0.25">
      <c r="A6" s="65"/>
      <c r="B6" s="9" t="s">
        <v>14</v>
      </c>
      <c r="C6" s="2"/>
      <c r="D6" s="7">
        <v>966</v>
      </c>
      <c r="E6" s="7">
        <v>781</v>
      </c>
      <c r="F6" s="7">
        <v>185</v>
      </c>
      <c r="G6" s="8">
        <f t="shared" ref="G6:G15" si="0">E6/F6*100</f>
        <v>422.16216216216213</v>
      </c>
    </row>
    <row r="7" spans="1:7" ht="23.25" customHeight="1" x14ac:dyDescent="0.25">
      <c r="A7" s="65"/>
      <c r="B7" s="9" t="s">
        <v>15</v>
      </c>
      <c r="C7" s="2"/>
      <c r="D7" s="7">
        <v>1990</v>
      </c>
      <c r="E7" s="7">
        <v>1342</v>
      </c>
      <c r="F7" s="7">
        <v>648</v>
      </c>
      <c r="G7" s="8">
        <f t="shared" si="0"/>
        <v>207.09876543209879</v>
      </c>
    </row>
    <row r="8" spans="1:7" ht="23.25" customHeight="1" x14ac:dyDescent="0.25">
      <c r="A8" s="65"/>
      <c r="B8" s="9" t="s">
        <v>16</v>
      </c>
      <c r="C8" s="2"/>
      <c r="D8" s="7">
        <v>1868</v>
      </c>
      <c r="E8" s="7">
        <v>1123</v>
      </c>
      <c r="F8" s="7">
        <v>745</v>
      </c>
      <c r="G8" s="8">
        <f t="shared" si="0"/>
        <v>150.73825503355704</v>
      </c>
    </row>
    <row r="9" spans="1:7" ht="23.25" customHeight="1" x14ac:dyDescent="0.25">
      <c r="A9" s="65"/>
      <c r="B9" s="9" t="s">
        <v>17</v>
      </c>
      <c r="C9" s="2"/>
      <c r="D9" s="7">
        <v>1965</v>
      </c>
      <c r="E9" s="7">
        <v>1193</v>
      </c>
      <c r="F9" s="7">
        <v>772</v>
      </c>
      <c r="G9" s="8">
        <f t="shared" si="0"/>
        <v>154.53367875647669</v>
      </c>
    </row>
    <row r="10" spans="1:7" ht="23.25" customHeight="1" x14ac:dyDescent="0.25">
      <c r="A10" s="65"/>
      <c r="B10" s="9" t="s">
        <v>10</v>
      </c>
      <c r="C10" s="2"/>
      <c r="D10" s="7">
        <v>1418</v>
      </c>
      <c r="E10" s="7">
        <v>862</v>
      </c>
      <c r="F10" s="7">
        <v>556</v>
      </c>
      <c r="G10" s="8">
        <f t="shared" si="0"/>
        <v>155.03597122302156</v>
      </c>
    </row>
    <row r="11" spans="1:7" ht="23.25" customHeight="1" x14ac:dyDescent="0.25">
      <c r="A11" s="65"/>
      <c r="B11" s="9" t="s">
        <v>11</v>
      </c>
      <c r="C11" s="2"/>
      <c r="D11" s="7">
        <v>1507</v>
      </c>
      <c r="E11" s="7">
        <v>1028</v>
      </c>
      <c r="F11" s="7">
        <v>479</v>
      </c>
      <c r="G11" s="8">
        <f t="shared" si="0"/>
        <v>214.61377870563675</v>
      </c>
    </row>
    <row r="12" spans="1:7" ht="23.25" customHeight="1" x14ac:dyDescent="0.25">
      <c r="A12" s="65"/>
      <c r="B12" s="9" t="s">
        <v>18</v>
      </c>
      <c r="C12" s="2"/>
      <c r="D12" s="7">
        <v>1420</v>
      </c>
      <c r="E12" s="7">
        <v>914</v>
      </c>
      <c r="F12" s="7">
        <v>506</v>
      </c>
      <c r="G12" s="8">
        <f t="shared" si="0"/>
        <v>180.63241106719369</v>
      </c>
    </row>
    <row r="13" spans="1:7" ht="23.25" customHeight="1" x14ac:dyDescent="0.25">
      <c r="A13" s="65"/>
      <c r="B13" s="9" t="s">
        <v>12</v>
      </c>
      <c r="C13" s="2"/>
      <c r="D13" s="7">
        <v>671</v>
      </c>
      <c r="E13" s="7">
        <v>393</v>
      </c>
      <c r="F13" s="7">
        <v>278</v>
      </c>
      <c r="G13" s="8">
        <f t="shared" si="0"/>
        <v>141.36690647482015</v>
      </c>
    </row>
    <row r="14" spans="1:7" ht="23.25" customHeight="1" x14ac:dyDescent="0.25">
      <c r="A14" s="65"/>
      <c r="B14" s="9" t="s">
        <v>19</v>
      </c>
      <c r="C14" s="2"/>
      <c r="D14" s="7">
        <v>236</v>
      </c>
      <c r="E14" s="7">
        <v>137</v>
      </c>
      <c r="F14" s="7">
        <v>99</v>
      </c>
      <c r="G14" s="8">
        <f t="shared" si="0"/>
        <v>138.38383838383839</v>
      </c>
    </row>
    <row r="15" spans="1:7" ht="23.25" customHeight="1" x14ac:dyDescent="0.25">
      <c r="A15" s="66"/>
      <c r="B15" s="15" t="s">
        <v>20</v>
      </c>
      <c r="C15" s="3"/>
      <c r="D15" s="17">
        <v>11</v>
      </c>
      <c r="E15" s="17">
        <v>9</v>
      </c>
      <c r="F15" s="17">
        <v>2</v>
      </c>
      <c r="G15" s="18">
        <f t="shared" si="0"/>
        <v>450</v>
      </c>
    </row>
    <row r="16" spans="1:7" ht="23.25" customHeight="1" x14ac:dyDescent="0.25">
      <c r="A16" s="67" t="s">
        <v>21</v>
      </c>
      <c r="B16" s="11" t="s">
        <v>0</v>
      </c>
      <c r="C16" s="20"/>
      <c r="D16" s="12">
        <v>12052</v>
      </c>
      <c r="E16" s="7">
        <v>7782</v>
      </c>
      <c r="F16" s="7">
        <v>4270</v>
      </c>
      <c r="G16" s="14">
        <f>E16/F16*100</f>
        <v>182.24824355971896</v>
      </c>
    </row>
    <row r="17" spans="1:7" ht="23.25" customHeight="1" x14ac:dyDescent="0.25">
      <c r="A17" s="65"/>
      <c r="B17" s="9" t="s">
        <v>22</v>
      </c>
      <c r="C17" s="2"/>
      <c r="D17" s="7">
        <v>63</v>
      </c>
      <c r="E17" s="7">
        <v>54</v>
      </c>
      <c r="F17" s="7">
        <v>9</v>
      </c>
      <c r="G17" s="27">
        <f>(E17/F17)*100</f>
        <v>600</v>
      </c>
    </row>
    <row r="18" spans="1:7" ht="23.25" customHeight="1" x14ac:dyDescent="0.25">
      <c r="A18" s="65"/>
      <c r="B18" s="9" t="s">
        <v>23</v>
      </c>
      <c r="C18" s="2"/>
      <c r="D18" s="7">
        <v>2234</v>
      </c>
      <c r="E18" s="7">
        <v>1303</v>
      </c>
      <c r="F18" s="7">
        <v>931</v>
      </c>
      <c r="G18" s="8">
        <f t="shared" ref="G18:G45" si="1">E18/F18*100</f>
        <v>139.95703544575727</v>
      </c>
    </row>
    <row r="19" spans="1:7" ht="23.25" customHeight="1" x14ac:dyDescent="0.25">
      <c r="A19" s="65"/>
      <c r="B19" s="9" t="s">
        <v>24</v>
      </c>
      <c r="C19" s="2"/>
      <c r="D19" s="7">
        <v>5369</v>
      </c>
      <c r="E19" s="7">
        <v>2769</v>
      </c>
      <c r="F19" s="7">
        <v>2600</v>
      </c>
      <c r="G19" s="8">
        <f t="shared" si="1"/>
        <v>106.5</v>
      </c>
    </row>
    <row r="20" spans="1:7" ht="23.25" customHeight="1" x14ac:dyDescent="0.25">
      <c r="A20" s="65"/>
      <c r="B20" s="9" t="s">
        <v>25</v>
      </c>
      <c r="C20" s="2"/>
      <c r="D20" s="7">
        <v>4002</v>
      </c>
      <c r="E20" s="7">
        <v>3424</v>
      </c>
      <c r="F20" s="7">
        <v>578</v>
      </c>
      <c r="G20" s="8">
        <f t="shared" si="1"/>
        <v>592.38754325259515</v>
      </c>
    </row>
    <row r="21" spans="1:7" ht="23.25" customHeight="1" x14ac:dyDescent="0.25">
      <c r="A21" s="65"/>
      <c r="B21" s="9" t="s">
        <v>26</v>
      </c>
      <c r="C21" s="2"/>
      <c r="D21" s="7">
        <v>375</v>
      </c>
      <c r="E21" s="7">
        <v>226</v>
      </c>
      <c r="F21" s="7">
        <v>149</v>
      </c>
      <c r="G21" s="8">
        <f t="shared" si="1"/>
        <v>151.6778523489933</v>
      </c>
    </row>
    <row r="22" spans="1:7" ht="23.25" customHeight="1" x14ac:dyDescent="0.25">
      <c r="A22" s="66"/>
      <c r="B22" s="15" t="s">
        <v>27</v>
      </c>
      <c r="C22" s="3"/>
      <c r="D22" s="17">
        <v>9</v>
      </c>
      <c r="E22" s="17">
        <v>6</v>
      </c>
      <c r="F22" s="17">
        <v>3</v>
      </c>
      <c r="G22" s="18">
        <f t="shared" si="1"/>
        <v>200</v>
      </c>
    </row>
    <row r="23" spans="1:7" ht="23.25" customHeight="1" x14ac:dyDescent="0.25">
      <c r="A23" s="67" t="s">
        <v>39</v>
      </c>
      <c r="B23" s="11" t="s">
        <v>0</v>
      </c>
      <c r="C23" s="20"/>
      <c r="D23" s="12">
        <v>12052</v>
      </c>
      <c r="E23" s="7">
        <v>7782</v>
      </c>
      <c r="F23" s="7">
        <v>4270</v>
      </c>
      <c r="G23" s="19">
        <f t="shared" si="1"/>
        <v>182.24824355971896</v>
      </c>
    </row>
    <row r="24" spans="1:7" ht="23.25" customHeight="1" x14ac:dyDescent="0.25">
      <c r="A24" s="65"/>
      <c r="B24" s="6" t="s">
        <v>45</v>
      </c>
      <c r="C24" s="2"/>
      <c r="D24" s="7">
        <v>1</v>
      </c>
      <c r="E24" s="7">
        <v>1</v>
      </c>
      <c r="F24" s="7">
        <v>0</v>
      </c>
      <c r="G24" s="10" t="s">
        <v>48</v>
      </c>
    </row>
    <row r="25" spans="1:7" ht="23.25" customHeight="1" x14ac:dyDescent="0.25">
      <c r="A25" s="65"/>
      <c r="B25" s="6" t="s">
        <v>46</v>
      </c>
      <c r="C25" s="2"/>
      <c r="D25" s="7">
        <v>27</v>
      </c>
      <c r="E25" s="7">
        <v>19</v>
      </c>
      <c r="F25" s="7">
        <v>8</v>
      </c>
      <c r="G25" s="8">
        <f t="shared" si="1"/>
        <v>237.5</v>
      </c>
    </row>
    <row r="26" spans="1:7" ht="23.25" customHeight="1" x14ac:dyDescent="0.25">
      <c r="A26" s="65"/>
      <c r="B26" s="6" t="s">
        <v>28</v>
      </c>
      <c r="C26" s="21" t="s">
        <v>13</v>
      </c>
      <c r="D26" s="7">
        <v>5537</v>
      </c>
      <c r="E26" s="7">
        <v>2238</v>
      </c>
      <c r="F26" s="7">
        <v>3299</v>
      </c>
      <c r="G26" s="8">
        <f t="shared" si="1"/>
        <v>67.838739011821772</v>
      </c>
    </row>
    <row r="27" spans="1:7" ht="23.25" customHeight="1" x14ac:dyDescent="0.25">
      <c r="A27" s="65"/>
      <c r="B27" s="6"/>
      <c r="C27" s="2" t="s">
        <v>43</v>
      </c>
      <c r="D27" s="7">
        <v>176</v>
      </c>
      <c r="E27" s="7">
        <v>120</v>
      </c>
      <c r="F27" s="7">
        <v>56</v>
      </c>
      <c r="G27" s="8">
        <f t="shared" si="1"/>
        <v>214.28571428571428</v>
      </c>
    </row>
    <row r="28" spans="1:7" ht="23.25" customHeight="1" x14ac:dyDescent="0.25">
      <c r="A28" s="65"/>
      <c r="B28" s="6"/>
      <c r="C28" s="22" t="s">
        <v>42</v>
      </c>
      <c r="D28" s="7">
        <v>3758</v>
      </c>
      <c r="E28" s="7">
        <v>1623</v>
      </c>
      <c r="F28" s="7">
        <v>2135</v>
      </c>
      <c r="G28" s="8">
        <f t="shared" si="1"/>
        <v>76.01873536299766</v>
      </c>
    </row>
    <row r="29" spans="1:7" ht="23.25" customHeight="1" x14ac:dyDescent="0.25">
      <c r="A29" s="65"/>
      <c r="B29" s="6"/>
      <c r="C29" s="2" t="s">
        <v>41</v>
      </c>
      <c r="D29" s="7">
        <v>1599</v>
      </c>
      <c r="E29" s="7">
        <v>495</v>
      </c>
      <c r="F29" s="7">
        <v>1104</v>
      </c>
      <c r="G29" s="8">
        <f t="shared" si="1"/>
        <v>44.836956521739133</v>
      </c>
    </row>
    <row r="30" spans="1:7" ht="23.25" customHeight="1" x14ac:dyDescent="0.25">
      <c r="A30" s="65"/>
      <c r="B30" s="6"/>
      <c r="C30" s="2" t="s">
        <v>29</v>
      </c>
      <c r="D30" s="7">
        <v>4</v>
      </c>
      <c r="E30" s="7">
        <v>0</v>
      </c>
      <c r="F30" s="7">
        <v>4</v>
      </c>
      <c r="G30" s="8">
        <f t="shared" si="1"/>
        <v>0</v>
      </c>
    </row>
    <row r="31" spans="1:7" ht="23.25" customHeight="1" x14ac:dyDescent="0.25">
      <c r="A31" s="65"/>
      <c r="B31" s="6" t="s">
        <v>30</v>
      </c>
      <c r="C31" s="21" t="s">
        <v>13</v>
      </c>
      <c r="D31" s="7">
        <v>6229</v>
      </c>
      <c r="E31" s="7">
        <v>5484</v>
      </c>
      <c r="F31" s="7">
        <v>745</v>
      </c>
      <c r="G31" s="8">
        <f t="shared" si="1"/>
        <v>736.10738255033561</v>
      </c>
    </row>
    <row r="32" spans="1:7" ht="23.25" customHeight="1" x14ac:dyDescent="0.25">
      <c r="A32" s="65"/>
      <c r="B32" s="6"/>
      <c r="C32" s="2" t="s">
        <v>3</v>
      </c>
      <c r="D32" s="7">
        <v>28</v>
      </c>
      <c r="E32" s="7">
        <v>28</v>
      </c>
      <c r="F32" s="7">
        <v>0</v>
      </c>
      <c r="G32" s="10" t="s">
        <v>48</v>
      </c>
    </row>
    <row r="33" spans="1:7" ht="23.25" customHeight="1" x14ac:dyDescent="0.25">
      <c r="A33" s="65"/>
      <c r="B33" s="6"/>
      <c r="C33" s="2" t="s">
        <v>4</v>
      </c>
      <c r="D33" s="7">
        <v>2596</v>
      </c>
      <c r="E33" s="7">
        <v>2381</v>
      </c>
      <c r="F33" s="7">
        <v>215</v>
      </c>
      <c r="G33" s="8">
        <f t="shared" si="1"/>
        <v>1107.4418604651162</v>
      </c>
    </row>
    <row r="34" spans="1:7" ht="23.25" customHeight="1" x14ac:dyDescent="0.25">
      <c r="A34" s="65"/>
      <c r="B34" s="6"/>
      <c r="C34" s="2" t="s">
        <v>5</v>
      </c>
      <c r="D34" s="7">
        <v>3605</v>
      </c>
      <c r="E34" s="7">
        <v>3075</v>
      </c>
      <c r="F34" s="7">
        <v>530</v>
      </c>
      <c r="G34" s="8">
        <f t="shared" si="1"/>
        <v>580.18867924528297</v>
      </c>
    </row>
    <row r="35" spans="1:7" ht="23.25" customHeight="1" x14ac:dyDescent="0.25">
      <c r="A35" s="65"/>
      <c r="B35" s="6" t="s">
        <v>31</v>
      </c>
      <c r="C35" s="21" t="s">
        <v>13</v>
      </c>
      <c r="D35" s="7">
        <v>258</v>
      </c>
      <c r="E35" s="7">
        <v>40</v>
      </c>
      <c r="F35" s="7">
        <v>218</v>
      </c>
      <c r="G35" s="8">
        <f t="shared" si="1"/>
        <v>18.348623853211009</v>
      </c>
    </row>
    <row r="36" spans="1:7" ht="23.25" customHeight="1" x14ac:dyDescent="0.25">
      <c r="A36" s="65"/>
      <c r="B36" s="6"/>
      <c r="C36" s="2" t="s">
        <v>6</v>
      </c>
      <c r="D36" s="7">
        <v>1</v>
      </c>
      <c r="E36" s="7">
        <v>1</v>
      </c>
      <c r="F36" s="7">
        <v>0</v>
      </c>
      <c r="G36" s="10" t="s">
        <v>48</v>
      </c>
    </row>
    <row r="37" spans="1:7" ht="23.25" customHeight="1" x14ac:dyDescent="0.25">
      <c r="A37" s="65"/>
      <c r="B37" s="6"/>
      <c r="C37" s="2" t="s">
        <v>7</v>
      </c>
      <c r="D37" s="7">
        <v>30</v>
      </c>
      <c r="E37" s="7">
        <v>14</v>
      </c>
      <c r="F37" s="7">
        <v>16</v>
      </c>
      <c r="G37" s="8">
        <f t="shared" si="1"/>
        <v>87.5</v>
      </c>
    </row>
    <row r="38" spans="1:7" ht="23.25" customHeight="1" x14ac:dyDescent="0.25">
      <c r="A38" s="65"/>
      <c r="B38" s="6"/>
      <c r="C38" s="2" t="s">
        <v>8</v>
      </c>
      <c r="D38" s="7">
        <v>223</v>
      </c>
      <c r="E38" s="7">
        <v>25</v>
      </c>
      <c r="F38" s="7">
        <v>198</v>
      </c>
      <c r="G38" s="8">
        <f t="shared" si="1"/>
        <v>12.626262626262626</v>
      </c>
    </row>
    <row r="39" spans="1:7" ht="23.25" customHeight="1" x14ac:dyDescent="0.25">
      <c r="A39" s="66"/>
      <c r="B39" s="16"/>
      <c r="C39" s="3" t="s">
        <v>9</v>
      </c>
      <c r="D39" s="17">
        <v>4</v>
      </c>
      <c r="E39" s="17">
        <v>0</v>
      </c>
      <c r="F39" s="17">
        <v>4</v>
      </c>
      <c r="G39" s="18">
        <f t="shared" si="1"/>
        <v>0</v>
      </c>
    </row>
    <row r="40" spans="1:7" ht="23.25" customHeight="1" x14ac:dyDescent="0.25">
      <c r="A40" s="65" t="s">
        <v>40</v>
      </c>
      <c r="B40" s="5" t="s">
        <v>0</v>
      </c>
      <c r="C40" s="2"/>
      <c r="D40" s="7">
        <v>12052</v>
      </c>
      <c r="E40" s="7">
        <v>7782</v>
      </c>
      <c r="F40" s="7">
        <v>4270</v>
      </c>
      <c r="G40" s="8">
        <f t="shared" si="1"/>
        <v>182.24824355971896</v>
      </c>
    </row>
    <row r="41" spans="1:7" ht="23.25" customHeight="1" x14ac:dyDescent="0.25">
      <c r="A41" s="65"/>
      <c r="B41" s="9" t="s">
        <v>128</v>
      </c>
      <c r="C41" s="2"/>
      <c r="D41" s="7">
        <v>3855</v>
      </c>
      <c r="E41" s="7">
        <v>2587</v>
      </c>
      <c r="F41" s="7">
        <v>1268</v>
      </c>
      <c r="G41" s="8">
        <f t="shared" si="1"/>
        <v>204.02208201892745</v>
      </c>
    </row>
    <row r="42" spans="1:7" ht="23.25" customHeight="1" x14ac:dyDescent="0.25">
      <c r="A42" s="65"/>
      <c r="B42" s="9" t="s">
        <v>129</v>
      </c>
      <c r="C42" s="2"/>
      <c r="D42" s="7">
        <v>2224</v>
      </c>
      <c r="E42" s="7">
        <v>1168</v>
      </c>
      <c r="F42" s="7">
        <v>1056</v>
      </c>
      <c r="G42" s="8">
        <f t="shared" si="1"/>
        <v>110.60606060606059</v>
      </c>
    </row>
    <row r="43" spans="1:7" ht="23.25" customHeight="1" x14ac:dyDescent="0.25">
      <c r="A43" s="65"/>
      <c r="B43" s="9" t="s">
        <v>32</v>
      </c>
      <c r="C43" s="2"/>
      <c r="D43" s="7">
        <v>1801</v>
      </c>
      <c r="E43" s="7">
        <v>1165</v>
      </c>
      <c r="F43" s="7">
        <v>636</v>
      </c>
      <c r="G43" s="8">
        <f t="shared" si="1"/>
        <v>183.17610062893081</v>
      </c>
    </row>
    <row r="44" spans="1:7" ht="23.25" customHeight="1" x14ac:dyDescent="0.25">
      <c r="A44" s="65"/>
      <c r="B44" s="9" t="s">
        <v>33</v>
      </c>
      <c r="C44" s="2"/>
      <c r="D44" s="7">
        <v>1023</v>
      </c>
      <c r="E44" s="7">
        <v>674</v>
      </c>
      <c r="F44" s="7">
        <v>349</v>
      </c>
      <c r="G44" s="8">
        <f t="shared" si="1"/>
        <v>193.12320916905443</v>
      </c>
    </row>
    <row r="45" spans="1:7" ht="23.25" customHeight="1" x14ac:dyDescent="0.25">
      <c r="A45" s="65"/>
      <c r="B45" s="9" t="s">
        <v>34</v>
      </c>
      <c r="C45" s="2"/>
      <c r="D45" s="7">
        <v>743</v>
      </c>
      <c r="E45" s="7">
        <v>394</v>
      </c>
      <c r="F45" s="7">
        <v>349</v>
      </c>
      <c r="G45" s="8">
        <f t="shared" si="1"/>
        <v>112.89398280802291</v>
      </c>
    </row>
    <row r="46" spans="1:7" ht="23.25" customHeight="1" x14ac:dyDescent="0.25">
      <c r="A46" s="66"/>
      <c r="B46" s="15" t="s">
        <v>35</v>
      </c>
      <c r="C46" s="3"/>
      <c r="D46" s="17">
        <v>2406</v>
      </c>
      <c r="E46" s="17">
        <v>1794</v>
      </c>
      <c r="F46" s="17">
        <v>612</v>
      </c>
      <c r="G46" s="18">
        <f>E46/F46*100</f>
        <v>293.13725490196077</v>
      </c>
    </row>
    <row r="47" spans="1:7" ht="23.25" customHeight="1" x14ac:dyDescent="0.25">
      <c r="A47" s="1" t="s">
        <v>44</v>
      </c>
    </row>
  </sheetData>
  <mergeCells count="7">
    <mergeCell ref="A40:A46"/>
    <mergeCell ref="A23:A39"/>
    <mergeCell ref="D3:G3"/>
    <mergeCell ref="A3:C4"/>
    <mergeCell ref="A1:G1"/>
    <mergeCell ref="A5:A15"/>
    <mergeCell ref="A16:A2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fitToHeight="0" orientation="portrait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7"/>
  <sheetViews>
    <sheetView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20" sqref="L20"/>
    </sheetView>
  </sheetViews>
  <sheetFormatPr defaultColWidth="9" defaultRowHeight="16.5" x14ac:dyDescent="0.25"/>
  <cols>
    <col min="1" max="1" width="9" style="1"/>
    <col min="2" max="2" width="18.375" style="1" bestFit="1" customWidth="1"/>
    <col min="3" max="3" width="9.5" style="1" bestFit="1" customWidth="1"/>
    <col min="4" max="6" width="11" style="1" customWidth="1"/>
    <col min="7" max="7" width="12.875" style="1" bestFit="1" customWidth="1"/>
    <col min="8" max="16384" width="9" style="1"/>
  </cols>
  <sheetData>
    <row r="1" spans="1:7" ht="39" customHeight="1" x14ac:dyDescent="0.25">
      <c r="A1" s="72" t="s">
        <v>126</v>
      </c>
      <c r="B1" s="72"/>
      <c r="C1" s="72"/>
      <c r="D1" s="72"/>
      <c r="E1" s="72"/>
      <c r="F1" s="72"/>
      <c r="G1" s="72"/>
    </row>
    <row r="2" spans="1:7" ht="21" x14ac:dyDescent="0.25">
      <c r="A2" s="23"/>
      <c r="B2" s="23"/>
      <c r="C2" s="23"/>
      <c r="D2" s="23"/>
      <c r="E2" s="23"/>
      <c r="F2" s="23"/>
      <c r="G2" s="24" t="s">
        <v>125</v>
      </c>
    </row>
    <row r="3" spans="1:7" ht="23.25" customHeight="1" x14ac:dyDescent="0.25">
      <c r="A3" s="68" t="s">
        <v>124</v>
      </c>
      <c r="B3" s="68"/>
      <c r="C3" s="69"/>
      <c r="D3" s="68" t="s">
        <v>123</v>
      </c>
      <c r="E3" s="68"/>
      <c r="F3" s="68"/>
      <c r="G3" s="68"/>
    </row>
    <row r="4" spans="1:7" ht="56.25" customHeight="1" x14ac:dyDescent="0.25">
      <c r="A4" s="70"/>
      <c r="B4" s="70"/>
      <c r="C4" s="71"/>
      <c r="D4" s="25" t="s">
        <v>122</v>
      </c>
      <c r="E4" s="4" t="s">
        <v>1</v>
      </c>
      <c r="F4" s="25" t="s">
        <v>2</v>
      </c>
      <c r="G4" s="26" t="s">
        <v>90</v>
      </c>
    </row>
    <row r="5" spans="1:7" ht="23.25" customHeight="1" x14ac:dyDescent="0.25">
      <c r="A5" s="67" t="s">
        <v>121</v>
      </c>
      <c r="B5" s="11" t="s">
        <v>0</v>
      </c>
      <c r="C5" s="20"/>
      <c r="D5" s="12">
        <f t="shared" ref="D5:D46" si="0">E5+F5</f>
        <v>12029</v>
      </c>
      <c r="E5" s="13">
        <f>SUM(E6:E15)</f>
        <v>7776</v>
      </c>
      <c r="F5" s="13">
        <f>SUM(F6:F15)</f>
        <v>4253</v>
      </c>
      <c r="G5" s="14">
        <f t="shared" ref="G5:G16" si="1">E5/F5*100</f>
        <v>182.83564542675759</v>
      </c>
    </row>
    <row r="6" spans="1:7" ht="23.25" customHeight="1" x14ac:dyDescent="0.25">
      <c r="A6" s="65"/>
      <c r="B6" s="9" t="s">
        <v>14</v>
      </c>
      <c r="C6" s="2"/>
      <c r="D6" s="7">
        <f t="shared" si="0"/>
        <v>1192</v>
      </c>
      <c r="E6" s="7">
        <v>972</v>
      </c>
      <c r="F6" s="7">
        <v>220</v>
      </c>
      <c r="G6" s="8">
        <f t="shared" si="1"/>
        <v>441.81818181818181</v>
      </c>
    </row>
    <row r="7" spans="1:7" ht="23.25" customHeight="1" x14ac:dyDescent="0.25">
      <c r="A7" s="65"/>
      <c r="B7" s="9" t="s">
        <v>15</v>
      </c>
      <c r="C7" s="2"/>
      <c r="D7" s="7">
        <f t="shared" si="0"/>
        <v>1939</v>
      </c>
      <c r="E7" s="7">
        <v>1297</v>
      </c>
      <c r="F7" s="7">
        <v>642</v>
      </c>
      <c r="G7" s="8">
        <f t="shared" si="1"/>
        <v>202.02492211838009</v>
      </c>
    </row>
    <row r="8" spans="1:7" ht="23.25" customHeight="1" x14ac:dyDescent="0.25">
      <c r="A8" s="65"/>
      <c r="B8" s="9" t="s">
        <v>16</v>
      </c>
      <c r="C8" s="2"/>
      <c r="D8" s="7">
        <f t="shared" si="0"/>
        <v>1845</v>
      </c>
      <c r="E8" s="7">
        <v>1096</v>
      </c>
      <c r="F8" s="7">
        <v>749</v>
      </c>
      <c r="G8" s="8">
        <f t="shared" si="1"/>
        <v>146.32843791722297</v>
      </c>
    </row>
    <row r="9" spans="1:7" ht="23.25" customHeight="1" x14ac:dyDescent="0.25">
      <c r="A9" s="65"/>
      <c r="B9" s="9" t="s">
        <v>17</v>
      </c>
      <c r="C9" s="2"/>
      <c r="D9" s="7">
        <f t="shared" si="0"/>
        <v>1946</v>
      </c>
      <c r="E9" s="7">
        <v>1173</v>
      </c>
      <c r="F9" s="7">
        <v>773</v>
      </c>
      <c r="G9" s="8">
        <f t="shared" si="1"/>
        <v>151.7464424320828</v>
      </c>
    </row>
    <row r="10" spans="1:7" ht="23.25" customHeight="1" x14ac:dyDescent="0.25">
      <c r="A10" s="65"/>
      <c r="B10" s="9" t="s">
        <v>10</v>
      </c>
      <c r="C10" s="2"/>
      <c r="D10" s="7">
        <f t="shared" si="0"/>
        <v>1367</v>
      </c>
      <c r="E10" s="7">
        <v>831</v>
      </c>
      <c r="F10" s="7">
        <v>536</v>
      </c>
      <c r="G10" s="8">
        <f t="shared" si="1"/>
        <v>155.03731343283582</v>
      </c>
    </row>
    <row r="11" spans="1:7" ht="23.25" customHeight="1" x14ac:dyDescent="0.25">
      <c r="A11" s="65"/>
      <c r="B11" s="9" t="s">
        <v>11</v>
      </c>
      <c r="C11" s="2"/>
      <c r="D11" s="7">
        <f t="shared" si="0"/>
        <v>1543</v>
      </c>
      <c r="E11" s="7">
        <v>1070</v>
      </c>
      <c r="F11" s="7">
        <v>473</v>
      </c>
      <c r="G11" s="8">
        <f t="shared" si="1"/>
        <v>226.21564482029598</v>
      </c>
    </row>
    <row r="12" spans="1:7" ht="23.25" customHeight="1" x14ac:dyDescent="0.25">
      <c r="A12" s="65"/>
      <c r="B12" s="9" t="s">
        <v>18</v>
      </c>
      <c r="C12" s="2"/>
      <c r="D12" s="7">
        <f t="shared" si="0"/>
        <v>1372</v>
      </c>
      <c r="E12" s="7">
        <v>872</v>
      </c>
      <c r="F12" s="7">
        <v>500</v>
      </c>
      <c r="G12" s="8">
        <f t="shared" si="1"/>
        <v>174.4</v>
      </c>
    </row>
    <row r="13" spans="1:7" ht="23.25" customHeight="1" x14ac:dyDescent="0.25">
      <c r="A13" s="65"/>
      <c r="B13" s="9" t="s">
        <v>12</v>
      </c>
      <c r="C13" s="2"/>
      <c r="D13" s="7">
        <f t="shared" si="0"/>
        <v>614</v>
      </c>
      <c r="E13" s="7">
        <v>338</v>
      </c>
      <c r="F13" s="7">
        <v>276</v>
      </c>
      <c r="G13" s="8">
        <f t="shared" si="1"/>
        <v>122.46376811594205</v>
      </c>
    </row>
    <row r="14" spans="1:7" ht="23.25" customHeight="1" x14ac:dyDescent="0.25">
      <c r="A14" s="65"/>
      <c r="B14" s="9" t="s">
        <v>19</v>
      </c>
      <c r="C14" s="2"/>
      <c r="D14" s="7">
        <f t="shared" si="0"/>
        <v>201</v>
      </c>
      <c r="E14" s="7">
        <v>119</v>
      </c>
      <c r="F14" s="7">
        <v>82</v>
      </c>
      <c r="G14" s="8">
        <f t="shared" si="1"/>
        <v>145.1219512195122</v>
      </c>
    </row>
    <row r="15" spans="1:7" ht="23.25" customHeight="1" x14ac:dyDescent="0.25">
      <c r="A15" s="66"/>
      <c r="B15" s="15" t="s">
        <v>20</v>
      </c>
      <c r="C15" s="3"/>
      <c r="D15" s="17">
        <f t="shared" si="0"/>
        <v>10</v>
      </c>
      <c r="E15" s="17">
        <v>8</v>
      </c>
      <c r="F15" s="17">
        <v>2</v>
      </c>
      <c r="G15" s="18">
        <f t="shared" si="1"/>
        <v>400</v>
      </c>
    </row>
    <row r="16" spans="1:7" ht="23.25" customHeight="1" x14ac:dyDescent="0.25">
      <c r="A16" s="67" t="s">
        <v>21</v>
      </c>
      <c r="B16" s="11" t="s">
        <v>0</v>
      </c>
      <c r="C16" s="20"/>
      <c r="D16" s="12">
        <f t="shared" si="0"/>
        <v>12029</v>
      </c>
      <c r="E16" s="7">
        <f>SUM(E17:E22)</f>
        <v>7776</v>
      </c>
      <c r="F16" s="7">
        <f>SUM(F17:F22)</f>
        <v>4253</v>
      </c>
      <c r="G16" s="14">
        <f t="shared" si="1"/>
        <v>182.83564542675759</v>
      </c>
    </row>
    <row r="17" spans="1:7" ht="23.25" customHeight="1" x14ac:dyDescent="0.25">
      <c r="A17" s="65"/>
      <c r="B17" s="9" t="s">
        <v>22</v>
      </c>
      <c r="C17" s="2"/>
      <c r="D17" s="7">
        <f t="shared" si="0"/>
        <v>62</v>
      </c>
      <c r="E17" s="7">
        <v>52</v>
      </c>
      <c r="F17" s="7">
        <v>10</v>
      </c>
      <c r="G17" s="27">
        <f>(E17/F17)*100</f>
        <v>520</v>
      </c>
    </row>
    <row r="18" spans="1:7" ht="23.25" customHeight="1" x14ac:dyDescent="0.25">
      <c r="A18" s="65"/>
      <c r="B18" s="9" t="s">
        <v>23</v>
      </c>
      <c r="C18" s="2"/>
      <c r="D18" s="7">
        <f t="shared" si="0"/>
        <v>2169</v>
      </c>
      <c r="E18" s="7">
        <v>1246</v>
      </c>
      <c r="F18" s="7">
        <v>923</v>
      </c>
      <c r="G18" s="8">
        <f t="shared" ref="G18:G23" si="2">E18/F18*100</f>
        <v>134.99458288190681</v>
      </c>
    </row>
    <row r="19" spans="1:7" ht="23.25" customHeight="1" x14ac:dyDescent="0.25">
      <c r="A19" s="65"/>
      <c r="B19" s="9" t="s">
        <v>24</v>
      </c>
      <c r="C19" s="2"/>
      <c r="D19" s="7">
        <f t="shared" si="0"/>
        <v>5247</v>
      </c>
      <c r="E19" s="7">
        <v>2681</v>
      </c>
      <c r="F19" s="7">
        <v>2566</v>
      </c>
      <c r="G19" s="8">
        <f t="shared" si="2"/>
        <v>104.48168355416992</v>
      </c>
    </row>
    <row r="20" spans="1:7" ht="23.25" customHeight="1" x14ac:dyDescent="0.25">
      <c r="A20" s="65"/>
      <c r="B20" s="9" t="s">
        <v>25</v>
      </c>
      <c r="C20" s="2"/>
      <c r="D20" s="7">
        <f t="shared" si="0"/>
        <v>4167</v>
      </c>
      <c r="E20" s="7">
        <v>3568</v>
      </c>
      <c r="F20" s="7">
        <v>599</v>
      </c>
      <c r="G20" s="8">
        <f t="shared" si="2"/>
        <v>595.65943238731222</v>
      </c>
    </row>
    <row r="21" spans="1:7" ht="23.25" customHeight="1" x14ac:dyDescent="0.25">
      <c r="A21" s="65"/>
      <c r="B21" s="9" t="s">
        <v>26</v>
      </c>
      <c r="C21" s="2"/>
      <c r="D21" s="7">
        <f t="shared" si="0"/>
        <v>376</v>
      </c>
      <c r="E21" s="7">
        <v>223</v>
      </c>
      <c r="F21" s="7">
        <v>153</v>
      </c>
      <c r="G21" s="8">
        <f t="shared" si="2"/>
        <v>145.75163398692808</v>
      </c>
    </row>
    <row r="22" spans="1:7" ht="23.25" customHeight="1" x14ac:dyDescent="0.25">
      <c r="A22" s="66"/>
      <c r="B22" s="15" t="s">
        <v>27</v>
      </c>
      <c r="C22" s="3"/>
      <c r="D22" s="17">
        <f t="shared" si="0"/>
        <v>8</v>
      </c>
      <c r="E22" s="17">
        <v>6</v>
      </c>
      <c r="F22" s="17">
        <v>2</v>
      </c>
      <c r="G22" s="18">
        <f t="shared" si="2"/>
        <v>300</v>
      </c>
    </row>
    <row r="23" spans="1:7" ht="23.25" customHeight="1" x14ac:dyDescent="0.25">
      <c r="A23" s="67" t="s">
        <v>120</v>
      </c>
      <c r="B23" s="11" t="s">
        <v>0</v>
      </c>
      <c r="C23" s="20"/>
      <c r="D23" s="12">
        <f t="shared" si="0"/>
        <v>12029</v>
      </c>
      <c r="E23" s="7">
        <f>E24+E26+E31+E35+E25</f>
        <v>7776</v>
      </c>
      <c r="F23" s="7">
        <f>F24+F26+F31+F35+F25</f>
        <v>4253</v>
      </c>
      <c r="G23" s="19">
        <f t="shared" si="2"/>
        <v>182.83564542675759</v>
      </c>
    </row>
    <row r="24" spans="1:7" ht="23.25" customHeight="1" x14ac:dyDescent="0.25">
      <c r="A24" s="65"/>
      <c r="B24" s="6" t="s">
        <v>119</v>
      </c>
      <c r="C24" s="2"/>
      <c r="D24" s="7">
        <f t="shared" si="0"/>
        <v>1</v>
      </c>
      <c r="E24" s="7">
        <v>1</v>
      </c>
      <c r="F24" s="7">
        <v>0</v>
      </c>
      <c r="G24" s="10" t="s">
        <v>114</v>
      </c>
    </row>
    <row r="25" spans="1:7" ht="23.25" customHeight="1" x14ac:dyDescent="0.25">
      <c r="A25" s="65"/>
      <c r="B25" s="6" t="s">
        <v>118</v>
      </c>
      <c r="C25" s="2"/>
      <c r="D25" s="7">
        <f t="shared" si="0"/>
        <v>27</v>
      </c>
      <c r="E25" s="7">
        <v>19</v>
      </c>
      <c r="F25" s="7">
        <v>8</v>
      </c>
      <c r="G25" s="8">
        <f t="shared" ref="G25:G35" si="3">E25/F25*100</f>
        <v>237.5</v>
      </c>
    </row>
    <row r="26" spans="1:7" ht="23.25" customHeight="1" x14ac:dyDescent="0.25">
      <c r="A26" s="65"/>
      <c r="B26" s="6" t="s">
        <v>28</v>
      </c>
      <c r="C26" s="21" t="s">
        <v>13</v>
      </c>
      <c r="D26" s="7">
        <f t="shared" si="0"/>
        <v>5485</v>
      </c>
      <c r="E26" s="7">
        <f>SUM(E27:E30)</f>
        <v>2214</v>
      </c>
      <c r="F26" s="7">
        <f>SUM(F27:F30)</f>
        <v>3271</v>
      </c>
      <c r="G26" s="8">
        <f t="shared" si="3"/>
        <v>67.685723020483039</v>
      </c>
    </row>
    <row r="27" spans="1:7" ht="23.25" customHeight="1" x14ac:dyDescent="0.25">
      <c r="A27" s="65"/>
      <c r="B27" s="6"/>
      <c r="C27" s="2" t="s">
        <v>117</v>
      </c>
      <c r="D27" s="7">
        <f t="shared" si="0"/>
        <v>176</v>
      </c>
      <c r="E27" s="7">
        <v>118</v>
      </c>
      <c r="F27" s="7">
        <v>58</v>
      </c>
      <c r="G27" s="8">
        <f t="shared" si="3"/>
        <v>203.44827586206895</v>
      </c>
    </row>
    <row r="28" spans="1:7" ht="23.25" customHeight="1" x14ac:dyDescent="0.25">
      <c r="A28" s="65"/>
      <c r="B28" s="6"/>
      <c r="C28" s="22" t="s">
        <v>116</v>
      </c>
      <c r="D28" s="7">
        <f t="shared" si="0"/>
        <v>3735</v>
      </c>
      <c r="E28" s="7">
        <v>1614</v>
      </c>
      <c r="F28" s="7">
        <v>2121</v>
      </c>
      <c r="G28" s="8">
        <f t="shared" si="3"/>
        <v>76.096181046676094</v>
      </c>
    </row>
    <row r="29" spans="1:7" ht="23.25" customHeight="1" x14ac:dyDescent="0.25">
      <c r="A29" s="65"/>
      <c r="B29" s="6"/>
      <c r="C29" s="2" t="s">
        <v>115</v>
      </c>
      <c r="D29" s="7">
        <f t="shared" si="0"/>
        <v>1570</v>
      </c>
      <c r="E29" s="7">
        <v>482</v>
      </c>
      <c r="F29" s="7">
        <v>1088</v>
      </c>
      <c r="G29" s="8">
        <f t="shared" si="3"/>
        <v>44.30147058823529</v>
      </c>
    </row>
    <row r="30" spans="1:7" ht="23.25" customHeight="1" x14ac:dyDescent="0.25">
      <c r="A30" s="65"/>
      <c r="B30" s="6"/>
      <c r="C30" s="2" t="s">
        <v>29</v>
      </c>
      <c r="D30" s="7">
        <f t="shared" si="0"/>
        <v>4</v>
      </c>
      <c r="E30" s="7">
        <v>0</v>
      </c>
      <c r="F30" s="7">
        <v>4</v>
      </c>
      <c r="G30" s="8">
        <f t="shared" si="3"/>
        <v>0</v>
      </c>
    </row>
    <row r="31" spans="1:7" ht="23.25" customHeight="1" x14ac:dyDescent="0.25">
      <c r="A31" s="65"/>
      <c r="B31" s="6" t="s">
        <v>30</v>
      </c>
      <c r="C31" s="21" t="s">
        <v>13</v>
      </c>
      <c r="D31" s="7">
        <f t="shared" si="0"/>
        <v>6259</v>
      </c>
      <c r="E31" s="7">
        <f>SUM(E32:E34)</f>
        <v>5505</v>
      </c>
      <c r="F31" s="7">
        <f>SUM(F32:F34)</f>
        <v>754</v>
      </c>
      <c r="G31" s="8">
        <f t="shared" si="3"/>
        <v>730.10610079575599</v>
      </c>
    </row>
    <row r="32" spans="1:7" ht="23.25" customHeight="1" x14ac:dyDescent="0.25">
      <c r="A32" s="65"/>
      <c r="B32" s="6"/>
      <c r="C32" s="2" t="s">
        <v>3</v>
      </c>
      <c r="D32" s="7">
        <f t="shared" si="0"/>
        <v>26</v>
      </c>
      <c r="E32" s="7">
        <v>25</v>
      </c>
      <c r="F32" s="7">
        <v>1</v>
      </c>
      <c r="G32" s="8">
        <f t="shared" si="3"/>
        <v>2500</v>
      </c>
    </row>
    <row r="33" spans="1:7" ht="23.25" customHeight="1" x14ac:dyDescent="0.25">
      <c r="A33" s="65"/>
      <c r="B33" s="6"/>
      <c r="C33" s="2" t="s">
        <v>4</v>
      </c>
      <c r="D33" s="7">
        <f t="shared" si="0"/>
        <v>2529</v>
      </c>
      <c r="E33" s="7">
        <v>2340</v>
      </c>
      <c r="F33" s="7">
        <v>189</v>
      </c>
      <c r="G33" s="8">
        <f t="shared" si="3"/>
        <v>1238.0952380952381</v>
      </c>
    </row>
    <row r="34" spans="1:7" ht="23.25" customHeight="1" x14ac:dyDescent="0.25">
      <c r="A34" s="65"/>
      <c r="B34" s="6"/>
      <c r="C34" s="2" t="s">
        <v>5</v>
      </c>
      <c r="D34" s="7">
        <f t="shared" si="0"/>
        <v>3704</v>
      </c>
      <c r="E34" s="7">
        <v>3140</v>
      </c>
      <c r="F34" s="7">
        <v>564</v>
      </c>
      <c r="G34" s="8">
        <f t="shared" si="3"/>
        <v>556.73758865248226</v>
      </c>
    </row>
    <row r="35" spans="1:7" ht="23.25" customHeight="1" x14ac:dyDescent="0.25">
      <c r="A35" s="65"/>
      <c r="B35" s="6" t="s">
        <v>31</v>
      </c>
      <c r="C35" s="21" t="s">
        <v>13</v>
      </c>
      <c r="D35" s="7">
        <f t="shared" si="0"/>
        <v>257</v>
      </c>
      <c r="E35" s="7">
        <f>SUM(E36:E39)</f>
        <v>37</v>
      </c>
      <c r="F35" s="7">
        <f>SUM(F36:F39)</f>
        <v>220</v>
      </c>
      <c r="G35" s="8">
        <f t="shared" si="3"/>
        <v>16.818181818181817</v>
      </c>
    </row>
    <row r="36" spans="1:7" ht="23.25" customHeight="1" x14ac:dyDescent="0.25">
      <c r="A36" s="65"/>
      <c r="B36" s="6"/>
      <c r="C36" s="2" t="s">
        <v>6</v>
      </c>
      <c r="D36" s="7">
        <f t="shared" si="0"/>
        <v>1</v>
      </c>
      <c r="E36" s="7">
        <v>1</v>
      </c>
      <c r="F36" s="7">
        <v>0</v>
      </c>
      <c r="G36" s="10" t="s">
        <v>114</v>
      </c>
    </row>
    <row r="37" spans="1:7" ht="23.25" customHeight="1" x14ac:dyDescent="0.25">
      <c r="A37" s="65"/>
      <c r="B37" s="6"/>
      <c r="C37" s="2" t="s">
        <v>7</v>
      </c>
      <c r="D37" s="7">
        <f t="shared" si="0"/>
        <v>22</v>
      </c>
      <c r="E37" s="7">
        <v>14</v>
      </c>
      <c r="F37" s="7">
        <v>8</v>
      </c>
      <c r="G37" s="8">
        <f t="shared" ref="G37:G46" si="4">E37/F37*100</f>
        <v>175</v>
      </c>
    </row>
    <row r="38" spans="1:7" ht="23.25" customHeight="1" x14ac:dyDescent="0.25">
      <c r="A38" s="65"/>
      <c r="B38" s="6"/>
      <c r="C38" s="2" t="s">
        <v>8</v>
      </c>
      <c r="D38" s="7">
        <f t="shared" si="0"/>
        <v>230</v>
      </c>
      <c r="E38" s="7">
        <v>22</v>
      </c>
      <c r="F38" s="7">
        <v>208</v>
      </c>
      <c r="G38" s="8">
        <f t="shared" si="4"/>
        <v>10.576923076923077</v>
      </c>
    </row>
    <row r="39" spans="1:7" ht="23.25" customHeight="1" x14ac:dyDescent="0.25">
      <c r="A39" s="66"/>
      <c r="B39" s="16"/>
      <c r="C39" s="3" t="s">
        <v>9</v>
      </c>
      <c r="D39" s="17">
        <f t="shared" si="0"/>
        <v>4</v>
      </c>
      <c r="E39" s="17">
        <v>0</v>
      </c>
      <c r="F39" s="17">
        <v>4</v>
      </c>
      <c r="G39" s="18">
        <f t="shared" si="4"/>
        <v>0</v>
      </c>
    </row>
    <row r="40" spans="1:7" ht="23.25" customHeight="1" x14ac:dyDescent="0.25">
      <c r="A40" s="65" t="s">
        <v>113</v>
      </c>
      <c r="B40" s="5" t="s">
        <v>0</v>
      </c>
      <c r="C40" s="2"/>
      <c r="D40" s="7">
        <f t="shared" si="0"/>
        <v>12029</v>
      </c>
      <c r="E40" s="7">
        <f>SUM(E41:E46)</f>
        <v>7776</v>
      </c>
      <c r="F40" s="7">
        <f>SUM(F41:F46)</f>
        <v>4253</v>
      </c>
      <c r="G40" s="8">
        <f t="shared" si="4"/>
        <v>182.83564542675759</v>
      </c>
    </row>
    <row r="41" spans="1:7" ht="23.25" customHeight="1" x14ac:dyDescent="0.25">
      <c r="A41" s="65"/>
      <c r="B41" s="9" t="s">
        <v>112</v>
      </c>
      <c r="C41" s="2"/>
      <c r="D41" s="7">
        <f t="shared" si="0"/>
        <v>4361</v>
      </c>
      <c r="E41" s="7">
        <v>2823</v>
      </c>
      <c r="F41" s="7">
        <v>1538</v>
      </c>
      <c r="G41" s="8">
        <f t="shared" si="4"/>
        <v>183.55006501950587</v>
      </c>
    </row>
    <row r="42" spans="1:7" ht="23.25" customHeight="1" x14ac:dyDescent="0.25">
      <c r="A42" s="65"/>
      <c r="B42" s="9" t="s">
        <v>111</v>
      </c>
      <c r="C42" s="2"/>
      <c r="D42" s="7">
        <f t="shared" si="0"/>
        <v>1762</v>
      </c>
      <c r="E42" s="7">
        <v>947</v>
      </c>
      <c r="F42" s="7">
        <v>815</v>
      </c>
      <c r="G42" s="8">
        <f t="shared" si="4"/>
        <v>116.19631901840491</v>
      </c>
    </row>
    <row r="43" spans="1:7" ht="23.25" customHeight="1" x14ac:dyDescent="0.25">
      <c r="A43" s="65"/>
      <c r="B43" s="9" t="s">
        <v>32</v>
      </c>
      <c r="C43" s="2"/>
      <c r="D43" s="7">
        <f t="shared" si="0"/>
        <v>1883</v>
      </c>
      <c r="E43" s="7">
        <v>1266</v>
      </c>
      <c r="F43" s="7">
        <v>617</v>
      </c>
      <c r="G43" s="8">
        <f t="shared" si="4"/>
        <v>205.18638573743922</v>
      </c>
    </row>
    <row r="44" spans="1:7" ht="23.25" customHeight="1" x14ac:dyDescent="0.25">
      <c r="A44" s="65"/>
      <c r="B44" s="9" t="s">
        <v>33</v>
      </c>
      <c r="C44" s="2"/>
      <c r="D44" s="7">
        <f t="shared" si="0"/>
        <v>850</v>
      </c>
      <c r="E44" s="7">
        <v>515</v>
      </c>
      <c r="F44" s="7">
        <v>335</v>
      </c>
      <c r="G44" s="8">
        <f t="shared" si="4"/>
        <v>153.73134328358208</v>
      </c>
    </row>
    <row r="45" spans="1:7" ht="23.25" customHeight="1" x14ac:dyDescent="0.25">
      <c r="A45" s="65"/>
      <c r="B45" s="9" t="s">
        <v>34</v>
      </c>
      <c r="C45" s="2"/>
      <c r="D45" s="7">
        <f t="shared" si="0"/>
        <v>860</v>
      </c>
      <c r="E45" s="7">
        <v>480</v>
      </c>
      <c r="F45" s="7">
        <v>380</v>
      </c>
      <c r="G45" s="8">
        <f t="shared" si="4"/>
        <v>126.31578947368421</v>
      </c>
    </row>
    <row r="46" spans="1:7" ht="23.25" customHeight="1" x14ac:dyDescent="0.25">
      <c r="A46" s="66"/>
      <c r="B46" s="15" t="s">
        <v>35</v>
      </c>
      <c r="C46" s="3"/>
      <c r="D46" s="17">
        <f t="shared" si="0"/>
        <v>2313</v>
      </c>
      <c r="E46" s="17">
        <v>1745</v>
      </c>
      <c r="F46" s="17">
        <v>568</v>
      </c>
      <c r="G46" s="18">
        <f t="shared" si="4"/>
        <v>307.21830985915494</v>
      </c>
    </row>
    <row r="47" spans="1:7" ht="23.25" customHeight="1" x14ac:dyDescent="0.25">
      <c r="A47" s="1" t="s">
        <v>110</v>
      </c>
    </row>
  </sheetData>
  <mergeCells count="7">
    <mergeCell ref="A40:A46"/>
    <mergeCell ref="A23:A39"/>
    <mergeCell ref="D3:G3"/>
    <mergeCell ref="A3:C4"/>
    <mergeCell ref="A1:G1"/>
    <mergeCell ref="A5:A15"/>
    <mergeCell ref="A16:A2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fitToHeight="0" orientation="portrait" r:id="rId1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47"/>
  <sheetViews>
    <sheetView zoomScaleNormal="100" zoomScaleSheetLayoutView="115" workbookViewId="0">
      <selection activeCell="H1" sqref="H1"/>
    </sheetView>
  </sheetViews>
  <sheetFormatPr defaultColWidth="9" defaultRowHeight="16.5" x14ac:dyDescent="0.25"/>
  <cols>
    <col min="1" max="1" width="9" style="1"/>
    <col min="2" max="2" width="18.375" style="1" bestFit="1" customWidth="1"/>
    <col min="3" max="3" width="9.5" style="1" bestFit="1" customWidth="1"/>
    <col min="4" max="6" width="11" style="1" customWidth="1"/>
    <col min="7" max="7" width="12.875" style="1" bestFit="1" customWidth="1"/>
    <col min="8" max="16384" width="9" style="1"/>
  </cols>
  <sheetData>
    <row r="1" spans="1:15" ht="39" customHeight="1" x14ac:dyDescent="0.25">
      <c r="A1" s="72" t="s">
        <v>70</v>
      </c>
      <c r="B1" s="72"/>
      <c r="C1" s="72"/>
      <c r="D1" s="72"/>
      <c r="E1" s="72"/>
      <c r="F1" s="72"/>
      <c r="G1" s="72"/>
    </row>
    <row r="2" spans="1:15" ht="21" x14ac:dyDescent="0.25">
      <c r="A2" s="23"/>
      <c r="B2" s="23"/>
      <c r="C2" s="23"/>
      <c r="D2" s="23"/>
      <c r="E2" s="23"/>
      <c r="F2" s="23"/>
      <c r="G2" s="24" t="s">
        <v>78</v>
      </c>
    </row>
    <row r="3" spans="1:15" ht="23.25" customHeight="1" x14ac:dyDescent="0.25">
      <c r="A3" s="68" t="s">
        <v>68</v>
      </c>
      <c r="B3" s="68"/>
      <c r="C3" s="69"/>
      <c r="D3" s="68" t="s">
        <v>109</v>
      </c>
      <c r="E3" s="68"/>
      <c r="F3" s="68"/>
      <c r="G3" s="68"/>
    </row>
    <row r="4" spans="1:15" ht="56.25" customHeight="1" x14ac:dyDescent="0.25">
      <c r="A4" s="70"/>
      <c r="B4" s="70"/>
      <c r="C4" s="71"/>
      <c r="D4" s="25" t="s">
        <v>66</v>
      </c>
      <c r="E4" s="4" t="s">
        <v>1</v>
      </c>
      <c r="F4" s="25" t="s">
        <v>2</v>
      </c>
      <c r="G4" s="26" t="s">
        <v>108</v>
      </c>
    </row>
    <row r="5" spans="1:15" ht="23.25" customHeight="1" x14ac:dyDescent="0.25">
      <c r="A5" s="67" t="s">
        <v>64</v>
      </c>
      <c r="B5" s="11" t="s">
        <v>0</v>
      </c>
      <c r="C5" s="20"/>
      <c r="D5" s="12">
        <f t="shared" ref="D5:D46" si="0">E5+F5</f>
        <v>11454</v>
      </c>
      <c r="E5" s="13">
        <f>SUM(E6:E15)</f>
        <v>7403</v>
      </c>
      <c r="F5" s="13">
        <f>SUM(F6:F15)</f>
        <v>4051</v>
      </c>
      <c r="G5" s="14">
        <f t="shared" ref="G5:G23" si="1">E5/F5*100</f>
        <v>182.74500123426313</v>
      </c>
    </row>
    <row r="6" spans="1:15" ht="23.25" customHeight="1" x14ac:dyDescent="0.25">
      <c r="A6" s="65"/>
      <c r="B6" s="9" t="s">
        <v>14</v>
      </c>
      <c r="C6" s="2"/>
      <c r="D6" s="7">
        <f t="shared" si="0"/>
        <v>1095</v>
      </c>
      <c r="E6" s="57">
        <f>((((62/2))+141)+0)+754</f>
        <v>926</v>
      </c>
      <c r="F6" s="57">
        <f>((((72/2))+24)+1)+108</f>
        <v>169</v>
      </c>
      <c r="G6" s="8">
        <f t="shared" si="1"/>
        <v>547.92899408284029</v>
      </c>
      <c r="K6" s="52"/>
      <c r="L6" s="52"/>
      <c r="N6" s="52"/>
      <c r="O6" s="52"/>
    </row>
    <row r="7" spans="1:15" ht="23.25" customHeight="1" x14ac:dyDescent="0.25">
      <c r="A7" s="65"/>
      <c r="B7" s="9" t="s">
        <v>15</v>
      </c>
      <c r="C7" s="2"/>
      <c r="D7" s="7">
        <f t="shared" si="0"/>
        <v>1686</v>
      </c>
      <c r="E7" s="57">
        <f>((((426/2))+337)+7)+527</f>
        <v>1084</v>
      </c>
      <c r="F7" s="57">
        <f>((((770/2))+32)+32)+153</f>
        <v>602</v>
      </c>
      <c r="G7" s="8">
        <f t="shared" si="1"/>
        <v>180.06644518272427</v>
      </c>
      <c r="K7" s="52"/>
      <c r="L7" s="52"/>
      <c r="N7" s="52"/>
      <c r="O7" s="52"/>
    </row>
    <row r="8" spans="1:15" ht="23.25" customHeight="1" x14ac:dyDescent="0.25">
      <c r="A8" s="65"/>
      <c r="B8" s="9" t="s">
        <v>16</v>
      </c>
      <c r="C8" s="2"/>
      <c r="D8" s="7">
        <f t="shared" si="0"/>
        <v>1872</v>
      </c>
      <c r="E8" s="57">
        <f>((((662/2))+345)+15)+416</f>
        <v>1107</v>
      </c>
      <c r="F8" s="57">
        <f>((((1062/2))+36)+67)+131</f>
        <v>765</v>
      </c>
      <c r="G8" s="8">
        <f t="shared" si="1"/>
        <v>144.70588235294116</v>
      </c>
      <c r="K8" s="52"/>
      <c r="L8" s="52"/>
      <c r="N8" s="52"/>
      <c r="O8" s="52"/>
    </row>
    <row r="9" spans="1:15" ht="23.25" customHeight="1" x14ac:dyDescent="0.25">
      <c r="A9" s="65"/>
      <c r="B9" s="9" t="s">
        <v>17</v>
      </c>
      <c r="C9" s="2"/>
      <c r="D9" s="7">
        <f t="shared" si="0"/>
        <v>1853</v>
      </c>
      <c r="E9" s="57">
        <f>((((862/2))+218)+14)+486</f>
        <v>1149</v>
      </c>
      <c r="F9" s="57">
        <f>((((992/2))+40)+78)+90</f>
        <v>704</v>
      </c>
      <c r="G9" s="8">
        <f t="shared" si="1"/>
        <v>163.21022727272728</v>
      </c>
      <c r="K9" s="52"/>
      <c r="L9" s="52"/>
      <c r="N9" s="52"/>
      <c r="O9" s="52"/>
    </row>
    <row r="10" spans="1:15" ht="23.25" customHeight="1" x14ac:dyDescent="0.25">
      <c r="A10" s="65"/>
      <c r="B10" s="9" t="s">
        <v>10</v>
      </c>
      <c r="C10" s="2"/>
      <c r="D10" s="7">
        <f t="shared" si="0"/>
        <v>1345</v>
      </c>
      <c r="E10" s="57">
        <f>((((640/2))+140)+9)+383</f>
        <v>852</v>
      </c>
      <c r="F10" s="57">
        <f>((((770/2))+27)+49)+32</f>
        <v>493</v>
      </c>
      <c r="G10" s="8">
        <f t="shared" si="1"/>
        <v>172.81947261663285</v>
      </c>
      <c r="K10" s="52"/>
      <c r="L10" s="52"/>
      <c r="N10" s="52"/>
      <c r="O10" s="52"/>
    </row>
    <row r="11" spans="1:15" ht="23.25" customHeight="1" x14ac:dyDescent="0.25">
      <c r="A11" s="65"/>
      <c r="B11" s="9" t="s">
        <v>11</v>
      </c>
      <c r="C11" s="2"/>
      <c r="D11" s="7">
        <f t="shared" si="0"/>
        <v>1621</v>
      </c>
      <c r="E11" s="57">
        <f>((((528/2))+70)+11)+745</f>
        <v>1090</v>
      </c>
      <c r="F11" s="57">
        <f>((((850/2))+10)+61)+35</f>
        <v>531</v>
      </c>
      <c r="G11" s="8">
        <f t="shared" si="1"/>
        <v>205.27306967984936</v>
      </c>
      <c r="K11" s="52"/>
      <c r="L11" s="52"/>
      <c r="N11" s="52"/>
      <c r="O11" s="52"/>
    </row>
    <row r="12" spans="1:15" ht="23.25" customHeight="1" x14ac:dyDescent="0.25">
      <c r="A12" s="65"/>
      <c r="B12" s="9" t="s">
        <v>18</v>
      </c>
      <c r="C12" s="2"/>
      <c r="D12" s="7">
        <f t="shared" si="0"/>
        <v>1256</v>
      </c>
      <c r="E12" s="57">
        <f>((((504/2))+61)+11)+464</f>
        <v>788</v>
      </c>
      <c r="F12" s="57">
        <f>((((778/2))+3)+41)+35</f>
        <v>468</v>
      </c>
      <c r="G12" s="8">
        <f t="shared" si="1"/>
        <v>168.37606837606839</v>
      </c>
      <c r="K12" s="52"/>
      <c r="L12" s="52"/>
      <c r="N12" s="52"/>
      <c r="O12" s="52"/>
    </row>
    <row r="13" spans="1:15" ht="23.25" customHeight="1" x14ac:dyDescent="0.25">
      <c r="A13" s="65"/>
      <c r="B13" s="9" t="s">
        <v>12</v>
      </c>
      <c r="C13" s="2"/>
      <c r="D13" s="7">
        <f t="shared" si="0"/>
        <v>570</v>
      </c>
      <c r="E13" s="57">
        <f>((((350/2))+26)+5)+109</f>
        <v>315</v>
      </c>
      <c r="F13" s="57">
        <f>((((422/2))+9)+9)+26</f>
        <v>255</v>
      </c>
      <c r="G13" s="8">
        <f t="shared" si="1"/>
        <v>123.52941176470588</v>
      </c>
      <c r="K13" s="52"/>
      <c r="L13" s="52"/>
      <c r="N13" s="52"/>
      <c r="O13" s="52"/>
    </row>
    <row r="14" spans="1:15" ht="23.25" customHeight="1" x14ac:dyDescent="0.25">
      <c r="A14" s="65"/>
      <c r="B14" s="9" t="s">
        <v>19</v>
      </c>
      <c r="C14" s="2"/>
      <c r="D14" s="7">
        <f t="shared" si="0"/>
        <v>145</v>
      </c>
      <c r="E14" s="57">
        <f>((((118/2))+1)+2)+23</f>
        <v>85</v>
      </c>
      <c r="F14" s="57">
        <f>((((110/2))+1)+1)+3</f>
        <v>60</v>
      </c>
      <c r="G14" s="8">
        <f t="shared" si="1"/>
        <v>141.66666666666669</v>
      </c>
      <c r="K14" s="55"/>
      <c r="L14" s="55"/>
      <c r="N14" s="52"/>
      <c r="O14" s="52"/>
    </row>
    <row r="15" spans="1:15" ht="23.25" customHeight="1" x14ac:dyDescent="0.25">
      <c r="A15" s="66"/>
      <c r="B15" s="15" t="s">
        <v>20</v>
      </c>
      <c r="C15" s="3"/>
      <c r="D15" s="17">
        <f t="shared" si="0"/>
        <v>11</v>
      </c>
      <c r="E15" s="58">
        <f>((((8/2))+1)+1)+1</f>
        <v>7</v>
      </c>
      <c r="F15" s="59">
        <f>(((8/2))+0)+0</f>
        <v>4</v>
      </c>
      <c r="G15" s="18">
        <f t="shared" si="1"/>
        <v>175</v>
      </c>
      <c r="K15" s="55"/>
      <c r="L15" s="55"/>
      <c r="N15" s="52"/>
      <c r="O15" s="52"/>
    </row>
    <row r="16" spans="1:15" ht="23.25" customHeight="1" x14ac:dyDescent="0.25">
      <c r="A16" s="67" t="s">
        <v>21</v>
      </c>
      <c r="B16" s="11" t="s">
        <v>0</v>
      </c>
      <c r="C16" s="20"/>
      <c r="D16" s="12">
        <f t="shared" si="0"/>
        <v>11454</v>
      </c>
      <c r="E16" s="13">
        <f>SUM(E17:E22)</f>
        <v>7403</v>
      </c>
      <c r="F16" s="13">
        <f>SUM(F17:F22)</f>
        <v>4051</v>
      </c>
      <c r="G16" s="14">
        <f t="shared" si="1"/>
        <v>182.74500123426313</v>
      </c>
      <c r="K16" s="55"/>
      <c r="L16" s="55"/>
    </row>
    <row r="17" spans="1:13" ht="23.25" customHeight="1" x14ac:dyDescent="0.25">
      <c r="A17" s="65"/>
      <c r="B17" s="9" t="s">
        <v>22</v>
      </c>
      <c r="C17" s="2"/>
      <c r="D17" s="7">
        <f t="shared" si="0"/>
        <v>66</v>
      </c>
      <c r="E17" s="60">
        <f>(((88/2)+2)+1)+11</f>
        <v>58</v>
      </c>
      <c r="F17" s="61">
        <f>((12/2)+1)+1</f>
        <v>8</v>
      </c>
      <c r="G17" s="8">
        <f t="shared" si="1"/>
        <v>725</v>
      </c>
      <c r="K17" s="55"/>
      <c r="L17" s="55"/>
      <c r="M17" s="55"/>
    </row>
    <row r="18" spans="1:13" ht="23.25" customHeight="1" x14ac:dyDescent="0.25">
      <c r="A18" s="65"/>
      <c r="B18" s="9" t="s">
        <v>23</v>
      </c>
      <c r="C18" s="2"/>
      <c r="D18" s="7">
        <f t="shared" si="0"/>
        <v>2066</v>
      </c>
      <c r="E18" s="60">
        <f>(((1768/2)+97)+29)+187</f>
        <v>1197</v>
      </c>
      <c r="F18" s="60">
        <f>(((1416/2)+24)+63)+74</f>
        <v>869</v>
      </c>
      <c r="G18" s="8">
        <f t="shared" si="1"/>
        <v>137.74453394706558</v>
      </c>
      <c r="K18" s="55"/>
      <c r="L18" s="55"/>
      <c r="M18" s="55"/>
    </row>
    <row r="19" spans="1:13" ht="23.25" customHeight="1" x14ac:dyDescent="0.25">
      <c r="A19" s="65"/>
      <c r="B19" s="9" t="s">
        <v>24</v>
      </c>
      <c r="C19" s="2"/>
      <c r="D19" s="7">
        <f t="shared" si="0"/>
        <v>4900</v>
      </c>
      <c r="E19" s="60">
        <f>(((1832/2)+401)+44)+1108</f>
        <v>2469</v>
      </c>
      <c r="F19" s="60">
        <f>(((3584/2)+96)+213)+330</f>
        <v>2431</v>
      </c>
      <c r="G19" s="8">
        <f t="shared" si="1"/>
        <v>101.56314273961333</v>
      </c>
      <c r="K19" s="55"/>
      <c r="L19" s="55"/>
      <c r="M19" s="55"/>
    </row>
    <row r="20" spans="1:13" ht="23.25" customHeight="1" x14ac:dyDescent="0.25">
      <c r="A20" s="65"/>
      <c r="B20" s="9" t="s">
        <v>25</v>
      </c>
      <c r="C20" s="2"/>
      <c r="D20" s="7">
        <f t="shared" si="0"/>
        <v>4079</v>
      </c>
      <c r="E20" s="60">
        <f>(((372/2)+776)+1)+2517</f>
        <v>3480</v>
      </c>
      <c r="F20" s="60">
        <f>(((626/2)+52)+59)+175</f>
        <v>599</v>
      </c>
      <c r="G20" s="8">
        <f t="shared" si="1"/>
        <v>580.96828046744577</v>
      </c>
      <c r="L20" s="55"/>
      <c r="M20" s="55"/>
    </row>
    <row r="21" spans="1:13" ht="23.25" customHeight="1" x14ac:dyDescent="0.25">
      <c r="A21" s="65"/>
      <c r="B21" s="9" t="s">
        <v>26</v>
      </c>
      <c r="C21" s="2"/>
      <c r="D21" s="7">
        <f t="shared" si="0"/>
        <v>332</v>
      </c>
      <c r="E21" s="60">
        <f>(((94/2)+64)+0)+80</f>
        <v>191</v>
      </c>
      <c r="F21" s="60">
        <f>(((192/2)+9)+3)+33</f>
        <v>141</v>
      </c>
      <c r="G21" s="8">
        <f t="shared" si="1"/>
        <v>135.46099290780143</v>
      </c>
      <c r="L21" s="55"/>
      <c r="M21" s="55"/>
    </row>
    <row r="22" spans="1:13" ht="23.25" customHeight="1" x14ac:dyDescent="0.25">
      <c r="A22" s="66"/>
      <c r="B22" s="15" t="s">
        <v>27</v>
      </c>
      <c r="C22" s="3"/>
      <c r="D22" s="17">
        <f t="shared" si="0"/>
        <v>11</v>
      </c>
      <c r="E22" s="59">
        <f>((6/2)+0)+5</f>
        <v>8</v>
      </c>
      <c r="F22" s="59">
        <f>((4/2)+0)+1</f>
        <v>3</v>
      </c>
      <c r="G22" s="18">
        <f t="shared" si="1"/>
        <v>266.66666666666663</v>
      </c>
      <c r="L22" s="55"/>
      <c r="M22" s="55"/>
    </row>
    <row r="23" spans="1:13" ht="23.25" customHeight="1" x14ac:dyDescent="0.25">
      <c r="A23" s="67" t="s">
        <v>107</v>
      </c>
      <c r="B23" s="11" t="s">
        <v>0</v>
      </c>
      <c r="C23" s="20"/>
      <c r="D23" s="12">
        <f t="shared" si="0"/>
        <v>11454</v>
      </c>
      <c r="E23" s="13">
        <f>E24+E26+E31+E35+E25</f>
        <v>7403</v>
      </c>
      <c r="F23" s="13">
        <f>F24+F26+F31+F35+F25</f>
        <v>4051</v>
      </c>
      <c r="G23" s="19">
        <f t="shared" si="1"/>
        <v>182.74500123426313</v>
      </c>
    </row>
    <row r="24" spans="1:13" ht="23.25" customHeight="1" x14ac:dyDescent="0.25">
      <c r="A24" s="65"/>
      <c r="B24" s="6" t="s">
        <v>106</v>
      </c>
      <c r="C24" s="2"/>
      <c r="D24" s="7">
        <f t="shared" si="0"/>
        <v>1</v>
      </c>
      <c r="E24" s="62">
        <v>1</v>
      </c>
      <c r="F24" s="62">
        <v>0</v>
      </c>
      <c r="G24" s="10" t="s">
        <v>101</v>
      </c>
      <c r="J24" s="53"/>
      <c r="K24" s="53"/>
      <c r="L24" s="53"/>
      <c r="M24" s="53"/>
    </row>
    <row r="25" spans="1:13" ht="23.25" customHeight="1" x14ac:dyDescent="0.25">
      <c r="A25" s="65"/>
      <c r="B25" s="6" t="s">
        <v>105</v>
      </c>
      <c r="C25" s="2"/>
      <c r="D25" s="7">
        <f t="shared" si="0"/>
        <v>29</v>
      </c>
      <c r="E25" s="62">
        <v>21</v>
      </c>
      <c r="F25" s="62">
        <v>8</v>
      </c>
      <c r="G25" s="8">
        <f t="shared" ref="G25:G35" si="2">E25/F25*100</f>
        <v>262.5</v>
      </c>
      <c r="J25" s="53"/>
      <c r="K25" s="53"/>
      <c r="L25" s="53"/>
      <c r="M25" s="53"/>
    </row>
    <row r="26" spans="1:13" ht="23.25" customHeight="1" x14ac:dyDescent="0.25">
      <c r="A26" s="65"/>
      <c r="B26" s="6" t="s">
        <v>28</v>
      </c>
      <c r="C26" s="21" t="s">
        <v>13</v>
      </c>
      <c r="D26" s="7">
        <f t="shared" si="0"/>
        <v>5413</v>
      </c>
      <c r="E26" s="62">
        <v>2199</v>
      </c>
      <c r="F26" s="62">
        <v>3214</v>
      </c>
      <c r="G26" s="8">
        <f t="shared" si="2"/>
        <v>68.419415059116361</v>
      </c>
      <c r="J26" s="53"/>
      <c r="K26" s="53"/>
      <c r="L26" s="53"/>
      <c r="M26" s="53"/>
    </row>
    <row r="27" spans="1:13" ht="23.25" customHeight="1" x14ac:dyDescent="0.25">
      <c r="A27" s="65"/>
      <c r="B27" s="6"/>
      <c r="C27" s="2" t="s">
        <v>104</v>
      </c>
      <c r="D27" s="7">
        <f t="shared" si="0"/>
        <v>168</v>
      </c>
      <c r="E27" s="63">
        <v>113</v>
      </c>
      <c r="F27" s="63">
        <v>55</v>
      </c>
      <c r="G27" s="8">
        <f t="shared" si="2"/>
        <v>205.45454545454547</v>
      </c>
      <c r="J27" s="53"/>
      <c r="K27" s="53"/>
      <c r="L27" s="53"/>
      <c r="M27" s="53"/>
    </row>
    <row r="28" spans="1:13" ht="23.25" customHeight="1" x14ac:dyDescent="0.25">
      <c r="A28" s="65"/>
      <c r="B28" s="6"/>
      <c r="C28" s="22" t="s">
        <v>103</v>
      </c>
      <c r="D28" s="7">
        <f t="shared" si="0"/>
        <v>3628</v>
      </c>
      <c r="E28" s="62">
        <v>1564</v>
      </c>
      <c r="F28" s="62">
        <v>2064</v>
      </c>
      <c r="G28" s="8">
        <f t="shared" si="2"/>
        <v>75.775193798449607</v>
      </c>
      <c r="J28" s="53"/>
      <c r="K28" s="53"/>
      <c r="L28" s="53"/>
      <c r="M28" s="53"/>
    </row>
    <row r="29" spans="1:13" ht="23.25" customHeight="1" x14ac:dyDescent="0.25">
      <c r="A29" s="65"/>
      <c r="B29" s="6"/>
      <c r="C29" s="2" t="s">
        <v>102</v>
      </c>
      <c r="D29" s="7">
        <f t="shared" si="0"/>
        <v>1612</v>
      </c>
      <c r="E29" s="62">
        <v>522</v>
      </c>
      <c r="F29" s="62">
        <v>1090</v>
      </c>
      <c r="G29" s="8">
        <f t="shared" si="2"/>
        <v>47.889908256880737</v>
      </c>
      <c r="J29" s="53"/>
      <c r="K29" s="53"/>
      <c r="L29" s="53"/>
      <c r="M29" s="53"/>
    </row>
    <row r="30" spans="1:13" ht="23.25" customHeight="1" x14ac:dyDescent="0.25">
      <c r="A30" s="65"/>
      <c r="B30" s="6"/>
      <c r="C30" s="2" t="s">
        <v>29</v>
      </c>
      <c r="D30" s="7">
        <f t="shared" si="0"/>
        <v>5</v>
      </c>
      <c r="E30" s="62">
        <v>0</v>
      </c>
      <c r="F30" s="62">
        <v>5</v>
      </c>
      <c r="G30" s="8">
        <f t="shared" si="2"/>
        <v>0</v>
      </c>
      <c r="J30" s="53"/>
      <c r="K30" s="53"/>
      <c r="L30" s="53"/>
      <c r="M30" s="53"/>
    </row>
    <row r="31" spans="1:13" ht="23.25" customHeight="1" x14ac:dyDescent="0.25">
      <c r="A31" s="65"/>
      <c r="B31" s="6" t="s">
        <v>30</v>
      </c>
      <c r="C31" s="21" t="s">
        <v>13</v>
      </c>
      <c r="D31" s="7">
        <f t="shared" si="0"/>
        <v>5758</v>
      </c>
      <c r="E31" s="62">
        <v>5145</v>
      </c>
      <c r="F31" s="62">
        <v>613</v>
      </c>
      <c r="G31" s="8">
        <f t="shared" si="2"/>
        <v>839.31484502446983</v>
      </c>
      <c r="J31" s="53"/>
      <c r="K31" s="53"/>
      <c r="L31" s="53"/>
      <c r="M31" s="53"/>
    </row>
    <row r="32" spans="1:13" ht="23.25" customHeight="1" x14ac:dyDescent="0.25">
      <c r="A32" s="65"/>
      <c r="B32" s="6"/>
      <c r="C32" s="2" t="s">
        <v>3</v>
      </c>
      <c r="D32" s="7">
        <f t="shared" si="0"/>
        <v>25</v>
      </c>
      <c r="E32" s="62">
        <v>24</v>
      </c>
      <c r="F32" s="62">
        <v>1</v>
      </c>
      <c r="G32" s="8">
        <f t="shared" si="2"/>
        <v>2400</v>
      </c>
      <c r="J32" s="53"/>
      <c r="K32" s="53"/>
      <c r="L32" s="53"/>
      <c r="M32" s="53"/>
    </row>
    <row r="33" spans="1:13" ht="23.25" customHeight="1" x14ac:dyDescent="0.25">
      <c r="A33" s="65"/>
      <c r="B33" s="6"/>
      <c r="C33" s="2" t="s">
        <v>4</v>
      </c>
      <c r="D33" s="7">
        <f t="shared" si="0"/>
        <v>2468</v>
      </c>
      <c r="E33" s="62">
        <v>2299</v>
      </c>
      <c r="F33" s="62">
        <v>169</v>
      </c>
      <c r="G33" s="8">
        <f t="shared" si="2"/>
        <v>1360.355029585799</v>
      </c>
      <c r="J33" s="53"/>
      <c r="K33" s="53"/>
      <c r="L33" s="53"/>
      <c r="M33" s="53"/>
    </row>
    <row r="34" spans="1:13" ht="23.25" customHeight="1" x14ac:dyDescent="0.25">
      <c r="A34" s="65"/>
      <c r="B34" s="6"/>
      <c r="C34" s="2" t="s">
        <v>5</v>
      </c>
      <c r="D34" s="7">
        <f t="shared" si="0"/>
        <v>3265</v>
      </c>
      <c r="E34" s="62">
        <v>2822</v>
      </c>
      <c r="F34" s="62">
        <v>443</v>
      </c>
      <c r="G34" s="8">
        <f t="shared" si="2"/>
        <v>637.02031602708803</v>
      </c>
      <c r="J34" s="53"/>
      <c r="K34" s="53"/>
      <c r="L34" s="53"/>
      <c r="M34" s="53"/>
    </row>
    <row r="35" spans="1:13" ht="23.25" customHeight="1" x14ac:dyDescent="0.25">
      <c r="A35" s="65"/>
      <c r="B35" s="6" t="s">
        <v>31</v>
      </c>
      <c r="C35" s="21" t="s">
        <v>13</v>
      </c>
      <c r="D35" s="7">
        <f t="shared" si="0"/>
        <v>253</v>
      </c>
      <c r="E35" s="62">
        <v>37</v>
      </c>
      <c r="F35" s="62">
        <v>216</v>
      </c>
      <c r="G35" s="8">
        <f t="shared" si="2"/>
        <v>17.12962962962963</v>
      </c>
      <c r="J35" s="53"/>
      <c r="K35" s="53"/>
      <c r="L35" s="53"/>
      <c r="M35" s="53"/>
    </row>
    <row r="36" spans="1:13" ht="23.25" customHeight="1" x14ac:dyDescent="0.25">
      <c r="A36" s="65"/>
      <c r="B36" s="6"/>
      <c r="C36" s="2" t="s">
        <v>6</v>
      </c>
      <c r="D36" s="7">
        <f t="shared" si="0"/>
        <v>1</v>
      </c>
      <c r="E36" s="62">
        <v>1</v>
      </c>
      <c r="F36" s="62">
        <v>0</v>
      </c>
      <c r="G36" s="10" t="s">
        <v>101</v>
      </c>
      <c r="J36" s="53"/>
      <c r="K36" s="53"/>
      <c r="L36" s="53"/>
      <c r="M36" s="53"/>
    </row>
    <row r="37" spans="1:13" ht="23.25" customHeight="1" x14ac:dyDescent="0.25">
      <c r="A37" s="65"/>
      <c r="B37" s="6"/>
      <c r="C37" s="2" t="s">
        <v>7</v>
      </c>
      <c r="D37" s="7">
        <f t="shared" si="0"/>
        <v>22</v>
      </c>
      <c r="E37" s="62">
        <v>14</v>
      </c>
      <c r="F37" s="62">
        <v>8</v>
      </c>
      <c r="G37" s="8">
        <f t="shared" ref="G37:G46" si="3">E37/F37*100</f>
        <v>175</v>
      </c>
      <c r="J37" s="53"/>
      <c r="K37" s="53"/>
      <c r="L37" s="53"/>
      <c r="M37" s="53"/>
    </row>
    <row r="38" spans="1:13" ht="23.25" customHeight="1" x14ac:dyDescent="0.25">
      <c r="A38" s="65"/>
      <c r="B38" s="6"/>
      <c r="C38" s="2" t="s">
        <v>8</v>
      </c>
      <c r="D38" s="7">
        <f t="shared" si="0"/>
        <v>225</v>
      </c>
      <c r="E38" s="62">
        <v>22</v>
      </c>
      <c r="F38" s="62">
        <v>203</v>
      </c>
      <c r="G38" s="8">
        <f t="shared" si="3"/>
        <v>10.83743842364532</v>
      </c>
      <c r="J38" s="53"/>
      <c r="K38" s="53"/>
      <c r="L38" s="53"/>
      <c r="M38" s="53"/>
    </row>
    <row r="39" spans="1:13" ht="23.25" customHeight="1" x14ac:dyDescent="0.25">
      <c r="A39" s="66"/>
      <c r="B39" s="16"/>
      <c r="C39" s="3" t="s">
        <v>9</v>
      </c>
      <c r="D39" s="17">
        <f t="shared" si="0"/>
        <v>5</v>
      </c>
      <c r="E39" s="64">
        <v>0</v>
      </c>
      <c r="F39" s="64">
        <v>5</v>
      </c>
      <c r="G39" s="18">
        <f t="shared" si="3"/>
        <v>0</v>
      </c>
      <c r="J39" s="53"/>
      <c r="K39" s="53"/>
      <c r="L39" s="53"/>
      <c r="M39" s="53"/>
    </row>
    <row r="40" spans="1:13" ht="23.25" customHeight="1" x14ac:dyDescent="0.25">
      <c r="A40" s="65" t="s">
        <v>100</v>
      </c>
      <c r="B40" s="5" t="s">
        <v>0</v>
      </c>
      <c r="C40" s="2"/>
      <c r="D40" s="7">
        <f t="shared" si="0"/>
        <v>11454</v>
      </c>
      <c r="E40" s="56">
        <f>SUM(E41:E46)</f>
        <v>7403</v>
      </c>
      <c r="F40" s="56">
        <f>SUM(F41:F46)</f>
        <v>4051</v>
      </c>
      <c r="G40" s="8">
        <f t="shared" si="3"/>
        <v>182.74500123426313</v>
      </c>
      <c r="J40" s="52"/>
      <c r="K40" s="52"/>
    </row>
    <row r="41" spans="1:13" ht="23.25" customHeight="1" x14ac:dyDescent="0.25">
      <c r="A41" s="65"/>
      <c r="B41" s="9" t="s">
        <v>99</v>
      </c>
      <c r="C41" s="2"/>
      <c r="D41" s="7">
        <f t="shared" si="0"/>
        <v>4169</v>
      </c>
      <c r="E41" s="60">
        <f>(1230/2)+605+25+1408</f>
        <v>2653</v>
      </c>
      <c r="F41" s="60">
        <f>(1910/2)+85+123+353</f>
        <v>1516</v>
      </c>
      <c r="G41" s="8">
        <f t="shared" si="3"/>
        <v>175</v>
      </c>
      <c r="J41" s="52"/>
      <c r="K41" s="52"/>
      <c r="L41" s="52"/>
    </row>
    <row r="42" spans="1:13" ht="23.25" customHeight="1" x14ac:dyDescent="0.25">
      <c r="A42" s="65"/>
      <c r="B42" s="9" t="s">
        <v>98</v>
      </c>
      <c r="C42" s="2"/>
      <c r="D42" s="7">
        <f t="shared" si="0"/>
        <v>1671</v>
      </c>
      <c r="E42" s="57">
        <f>(884/2)+215+11+270</f>
        <v>938</v>
      </c>
      <c r="F42" s="57">
        <f>(1088/2)+52+54+83</f>
        <v>733</v>
      </c>
      <c r="G42" s="8">
        <f t="shared" si="3"/>
        <v>127.96725784447476</v>
      </c>
      <c r="J42" s="52"/>
      <c r="K42" s="52"/>
      <c r="L42" s="52"/>
    </row>
    <row r="43" spans="1:13" ht="23.25" customHeight="1" x14ac:dyDescent="0.25">
      <c r="A43" s="65"/>
      <c r="B43" s="9" t="s">
        <v>32</v>
      </c>
      <c r="C43" s="2"/>
      <c r="D43" s="7">
        <f t="shared" si="0"/>
        <v>1714</v>
      </c>
      <c r="E43" s="57">
        <f>(626/2)+246+14+615</f>
        <v>1188</v>
      </c>
      <c r="F43" s="57">
        <f>(746/2)+14+58+81</f>
        <v>526</v>
      </c>
      <c r="G43" s="8">
        <f t="shared" si="3"/>
        <v>225.85551330798478</v>
      </c>
      <c r="J43" s="52"/>
      <c r="K43" s="52"/>
      <c r="L43" s="52"/>
    </row>
    <row r="44" spans="1:13" ht="23.25" customHeight="1" x14ac:dyDescent="0.25">
      <c r="A44" s="65"/>
      <c r="B44" s="9" t="s">
        <v>33</v>
      </c>
      <c r="C44" s="2"/>
      <c r="D44" s="7">
        <f t="shared" si="0"/>
        <v>786</v>
      </c>
      <c r="E44" s="57">
        <f>(442/2)+130+6+76</f>
        <v>433</v>
      </c>
      <c r="F44" s="57">
        <f>(614/2)+12+22+12</f>
        <v>353</v>
      </c>
      <c r="G44" s="8">
        <f t="shared" si="3"/>
        <v>122.66288951841359</v>
      </c>
      <c r="J44" s="52"/>
      <c r="K44" s="52"/>
      <c r="L44" s="52"/>
    </row>
    <row r="45" spans="1:13" ht="23.25" customHeight="1" x14ac:dyDescent="0.25">
      <c r="A45" s="65"/>
      <c r="B45" s="9" t="s">
        <v>34</v>
      </c>
      <c r="C45" s="2"/>
      <c r="D45" s="7">
        <f t="shared" si="0"/>
        <v>1019</v>
      </c>
      <c r="E45" s="57">
        <f>(384/2)+44+9+338</f>
        <v>583</v>
      </c>
      <c r="F45" s="57">
        <f>(726/2)+10+44+19</f>
        <v>436</v>
      </c>
      <c r="G45" s="8">
        <f t="shared" si="3"/>
        <v>133.71559633027522</v>
      </c>
      <c r="J45" s="52"/>
      <c r="K45" s="52"/>
      <c r="L45" s="52"/>
    </row>
    <row r="46" spans="1:13" ht="23.25" customHeight="1" x14ac:dyDescent="0.25">
      <c r="A46" s="66"/>
      <c r="B46" s="15" t="s">
        <v>35</v>
      </c>
      <c r="C46" s="3"/>
      <c r="D46" s="17">
        <f t="shared" si="0"/>
        <v>2095</v>
      </c>
      <c r="E46" s="58">
        <f>((218+376)/2)+100+10+1201</f>
        <v>1608</v>
      </c>
      <c r="F46" s="58">
        <f>((194+556)/2)+9+38+65</f>
        <v>487</v>
      </c>
      <c r="G46" s="18">
        <f t="shared" si="3"/>
        <v>330.18480492813143</v>
      </c>
      <c r="K46" s="52"/>
      <c r="L46" s="52"/>
    </row>
    <row r="47" spans="1:13" ht="23.25" customHeight="1" x14ac:dyDescent="0.25">
      <c r="A47" s="1" t="s">
        <v>97</v>
      </c>
    </row>
  </sheetData>
  <mergeCells count="7">
    <mergeCell ref="A40:A46"/>
    <mergeCell ref="A23:A39"/>
    <mergeCell ref="D3:G3"/>
    <mergeCell ref="A3:C4"/>
    <mergeCell ref="A1:G1"/>
    <mergeCell ref="A5:A15"/>
    <mergeCell ref="A16:A2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fitToHeight="0" orientation="portrait" r:id="rId1"/>
  <rowBreaks count="1" manualBreakCount="1">
    <brk id="2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7"/>
  <sheetViews>
    <sheetView zoomScaleNormal="100" zoomScaleSheetLayoutView="100" workbookViewId="0">
      <selection activeCell="J5" sqref="J5"/>
    </sheetView>
  </sheetViews>
  <sheetFormatPr defaultColWidth="9" defaultRowHeight="16.5" x14ac:dyDescent="0.25"/>
  <cols>
    <col min="1" max="1" width="9" style="1"/>
    <col min="2" max="2" width="18.375" style="1" bestFit="1" customWidth="1"/>
    <col min="3" max="3" width="9.5" style="1" bestFit="1" customWidth="1"/>
    <col min="4" max="6" width="11" style="1" customWidth="1"/>
    <col min="7" max="7" width="12.125" style="1" bestFit="1" customWidth="1"/>
    <col min="8" max="16384" width="9" style="1"/>
  </cols>
  <sheetData>
    <row r="1" spans="1:15" ht="39" customHeight="1" x14ac:dyDescent="0.25">
      <c r="A1" s="83" t="s">
        <v>96</v>
      </c>
      <c r="B1" s="83"/>
      <c r="C1" s="83"/>
      <c r="D1" s="83"/>
      <c r="E1" s="83"/>
      <c r="F1" s="83"/>
      <c r="G1" s="83"/>
    </row>
    <row r="2" spans="1:15" ht="21.75" thickBot="1" x14ac:dyDescent="0.3">
      <c r="A2" s="51"/>
      <c r="B2" s="51"/>
      <c r="C2" s="51"/>
      <c r="D2" s="51"/>
      <c r="E2" s="51"/>
      <c r="F2" s="51"/>
      <c r="G2" s="50" t="s">
        <v>95</v>
      </c>
    </row>
    <row r="3" spans="1:15" ht="23.25" customHeight="1" x14ac:dyDescent="0.25">
      <c r="A3" s="79" t="s">
        <v>94</v>
      </c>
      <c r="B3" s="80"/>
      <c r="C3" s="80"/>
      <c r="D3" s="77" t="s">
        <v>93</v>
      </c>
      <c r="E3" s="77"/>
      <c r="F3" s="77"/>
      <c r="G3" s="78"/>
    </row>
    <row r="4" spans="1:15" ht="56.25" customHeight="1" thickBot="1" x14ac:dyDescent="0.3">
      <c r="A4" s="81"/>
      <c r="B4" s="82"/>
      <c r="C4" s="82"/>
      <c r="D4" s="49" t="s">
        <v>92</v>
      </c>
      <c r="E4" s="49" t="s">
        <v>1</v>
      </c>
      <c r="F4" s="49" t="s">
        <v>2</v>
      </c>
      <c r="G4" s="48" t="s">
        <v>91</v>
      </c>
    </row>
    <row r="5" spans="1:15" ht="23.25" customHeight="1" x14ac:dyDescent="0.25">
      <c r="A5" s="74" t="s">
        <v>89</v>
      </c>
      <c r="B5" s="37" t="s">
        <v>0</v>
      </c>
      <c r="C5" s="2"/>
      <c r="D5" s="35">
        <f t="shared" ref="D5:D46" si="0">E5+F5</f>
        <v>10612</v>
      </c>
      <c r="E5" s="47">
        <f>SUM(E6:E15)</f>
        <v>6730</v>
      </c>
      <c r="F5" s="47">
        <f>SUM(F6:F15)</f>
        <v>3882</v>
      </c>
      <c r="G5" s="33">
        <f t="shared" ref="G5:G23" si="1">E5/F5*100</f>
        <v>173.36424523441525</v>
      </c>
    </row>
    <row r="6" spans="1:15" ht="23.25" customHeight="1" x14ac:dyDescent="0.25">
      <c r="A6" s="74"/>
      <c r="B6" s="36" t="s">
        <v>14</v>
      </c>
      <c r="C6" s="2"/>
      <c r="D6" s="35">
        <f t="shared" si="0"/>
        <v>758</v>
      </c>
      <c r="E6" s="34">
        <v>631</v>
      </c>
      <c r="F6" s="34">
        <v>127</v>
      </c>
      <c r="G6" s="33">
        <f t="shared" si="1"/>
        <v>496.85039370078744</v>
      </c>
      <c r="K6" s="52"/>
      <c r="L6" s="52"/>
      <c r="N6" s="52"/>
      <c r="O6" s="52"/>
    </row>
    <row r="7" spans="1:15" ht="23.25" customHeight="1" x14ac:dyDescent="0.25">
      <c r="A7" s="74"/>
      <c r="B7" s="36" t="s">
        <v>15</v>
      </c>
      <c r="C7" s="2"/>
      <c r="D7" s="35">
        <f t="shared" si="0"/>
        <v>1483</v>
      </c>
      <c r="E7" s="34">
        <v>885</v>
      </c>
      <c r="F7" s="34">
        <v>598</v>
      </c>
      <c r="G7" s="33">
        <f t="shared" si="1"/>
        <v>147.99331103678929</v>
      </c>
      <c r="K7" s="52"/>
      <c r="L7" s="52"/>
      <c r="N7" s="52"/>
      <c r="O7" s="52"/>
    </row>
    <row r="8" spans="1:15" ht="23.25" customHeight="1" x14ac:dyDescent="0.25">
      <c r="A8" s="74"/>
      <c r="B8" s="36" t="s">
        <v>16</v>
      </c>
      <c r="C8" s="2"/>
      <c r="D8" s="35">
        <f t="shared" si="0"/>
        <v>1864</v>
      </c>
      <c r="E8" s="34">
        <v>1097</v>
      </c>
      <c r="F8" s="34">
        <v>767</v>
      </c>
      <c r="G8" s="33">
        <f t="shared" si="1"/>
        <v>143.02477183833116</v>
      </c>
      <c r="K8" s="52"/>
      <c r="L8" s="52"/>
      <c r="N8" s="52"/>
      <c r="O8" s="52"/>
    </row>
    <row r="9" spans="1:15" ht="23.25" customHeight="1" x14ac:dyDescent="0.25">
      <c r="A9" s="74"/>
      <c r="B9" s="36" t="s">
        <v>17</v>
      </c>
      <c r="C9" s="2"/>
      <c r="D9" s="35">
        <f t="shared" si="0"/>
        <v>1753</v>
      </c>
      <c r="E9" s="34">
        <v>1079</v>
      </c>
      <c r="F9" s="34">
        <v>674</v>
      </c>
      <c r="G9" s="33">
        <f t="shared" si="1"/>
        <v>160.08902077151333</v>
      </c>
      <c r="K9" s="52"/>
      <c r="L9" s="52"/>
      <c r="N9" s="52"/>
      <c r="O9" s="52"/>
    </row>
    <row r="10" spans="1:15" ht="23.25" customHeight="1" x14ac:dyDescent="0.25">
      <c r="A10" s="74"/>
      <c r="B10" s="36" t="s">
        <v>10</v>
      </c>
      <c r="C10" s="2"/>
      <c r="D10" s="35">
        <f t="shared" si="0"/>
        <v>1354</v>
      </c>
      <c r="E10" s="34">
        <v>909</v>
      </c>
      <c r="F10" s="34">
        <v>445</v>
      </c>
      <c r="G10" s="33">
        <f t="shared" si="1"/>
        <v>204.2696629213483</v>
      </c>
      <c r="K10" s="52"/>
      <c r="L10" s="52"/>
      <c r="N10" s="52"/>
      <c r="O10" s="52"/>
    </row>
    <row r="11" spans="1:15" ht="23.25" customHeight="1" x14ac:dyDescent="0.25">
      <c r="A11" s="74"/>
      <c r="B11" s="36" t="s">
        <v>11</v>
      </c>
      <c r="C11" s="2"/>
      <c r="D11" s="35">
        <f t="shared" si="0"/>
        <v>1669</v>
      </c>
      <c r="E11" s="34">
        <v>1108</v>
      </c>
      <c r="F11" s="34">
        <v>561</v>
      </c>
      <c r="G11" s="33">
        <f t="shared" si="1"/>
        <v>197.50445632798574</v>
      </c>
      <c r="K11" s="52"/>
      <c r="L11" s="52"/>
      <c r="N11" s="52"/>
      <c r="O11" s="52"/>
    </row>
    <row r="12" spans="1:15" ht="23.25" customHeight="1" x14ac:dyDescent="0.25">
      <c r="A12" s="74"/>
      <c r="B12" s="36" t="s">
        <v>18</v>
      </c>
      <c r="C12" s="2"/>
      <c r="D12" s="35">
        <f t="shared" si="0"/>
        <v>1086</v>
      </c>
      <c r="E12" s="34">
        <v>665</v>
      </c>
      <c r="F12" s="34">
        <v>421</v>
      </c>
      <c r="G12" s="33">
        <f t="shared" si="1"/>
        <v>157.95724465558195</v>
      </c>
      <c r="K12" s="52"/>
      <c r="L12" s="52"/>
      <c r="N12" s="52"/>
      <c r="O12" s="52"/>
    </row>
    <row r="13" spans="1:15" ht="23.25" customHeight="1" x14ac:dyDescent="0.25">
      <c r="A13" s="74"/>
      <c r="B13" s="36" t="s">
        <v>12</v>
      </c>
      <c r="C13" s="2"/>
      <c r="D13" s="35">
        <f t="shared" si="0"/>
        <v>499</v>
      </c>
      <c r="E13" s="34">
        <v>271</v>
      </c>
      <c r="F13" s="34">
        <v>228</v>
      </c>
      <c r="G13" s="33">
        <f t="shared" si="1"/>
        <v>118.85964912280701</v>
      </c>
      <c r="K13" s="52"/>
      <c r="L13" s="52"/>
      <c r="N13" s="52"/>
      <c r="O13" s="52"/>
    </row>
    <row r="14" spans="1:15" ht="23.25" customHeight="1" x14ac:dyDescent="0.25">
      <c r="A14" s="74"/>
      <c r="B14" s="36" t="s">
        <v>19</v>
      </c>
      <c r="C14" s="2"/>
      <c r="D14" s="35">
        <f t="shared" si="0"/>
        <v>134</v>
      </c>
      <c r="E14" s="34">
        <v>75</v>
      </c>
      <c r="F14" s="34">
        <v>59</v>
      </c>
      <c r="G14" s="33">
        <f t="shared" si="1"/>
        <v>127.11864406779661</v>
      </c>
      <c r="K14" s="55"/>
      <c r="L14" s="55"/>
      <c r="N14" s="52"/>
      <c r="O14" s="52"/>
    </row>
    <row r="15" spans="1:15" ht="23.25" customHeight="1" x14ac:dyDescent="0.25">
      <c r="A15" s="76"/>
      <c r="B15" s="46" t="s">
        <v>20</v>
      </c>
      <c r="C15" s="3"/>
      <c r="D15" s="40">
        <f t="shared" si="0"/>
        <v>12</v>
      </c>
      <c r="E15" s="39">
        <v>10</v>
      </c>
      <c r="F15" s="39">
        <v>2</v>
      </c>
      <c r="G15" s="38">
        <f t="shared" si="1"/>
        <v>500</v>
      </c>
      <c r="K15" s="55"/>
      <c r="L15" s="55"/>
      <c r="N15" s="52"/>
      <c r="O15" s="52"/>
    </row>
    <row r="16" spans="1:15" ht="23.25" customHeight="1" x14ac:dyDescent="0.25">
      <c r="A16" s="73" t="s">
        <v>21</v>
      </c>
      <c r="B16" s="37" t="s">
        <v>0</v>
      </c>
      <c r="C16" s="2"/>
      <c r="D16" s="35">
        <f t="shared" si="0"/>
        <v>10612</v>
      </c>
      <c r="E16" s="34">
        <f>SUM(E17:E22)</f>
        <v>6730</v>
      </c>
      <c r="F16" s="34">
        <f>SUM(F17:F22)</f>
        <v>3882</v>
      </c>
      <c r="G16" s="33">
        <f t="shared" si="1"/>
        <v>173.36424523441525</v>
      </c>
      <c r="K16" s="55"/>
      <c r="L16" s="55"/>
    </row>
    <row r="17" spans="1:13" ht="23.25" customHeight="1" x14ac:dyDescent="0.25">
      <c r="A17" s="74"/>
      <c r="B17" s="36" t="s">
        <v>22</v>
      </c>
      <c r="C17" s="2"/>
      <c r="D17" s="35">
        <f t="shared" si="0"/>
        <v>64</v>
      </c>
      <c r="E17" s="34">
        <v>57</v>
      </c>
      <c r="F17" s="34">
        <v>7</v>
      </c>
      <c r="G17" s="33">
        <f t="shared" si="1"/>
        <v>814.28571428571422</v>
      </c>
      <c r="K17" s="55"/>
      <c r="L17" s="55"/>
      <c r="M17" s="55"/>
    </row>
    <row r="18" spans="1:13" ht="23.25" customHeight="1" x14ac:dyDescent="0.25">
      <c r="A18" s="74"/>
      <c r="B18" s="36" t="s">
        <v>23</v>
      </c>
      <c r="C18" s="2"/>
      <c r="D18" s="35">
        <f t="shared" si="0"/>
        <v>1963</v>
      </c>
      <c r="E18" s="34">
        <v>1126</v>
      </c>
      <c r="F18" s="34">
        <v>837</v>
      </c>
      <c r="G18" s="33">
        <f t="shared" si="1"/>
        <v>134.52807646356032</v>
      </c>
      <c r="K18" s="55"/>
      <c r="L18" s="55"/>
      <c r="M18" s="55"/>
    </row>
    <row r="19" spans="1:13" ht="23.25" customHeight="1" x14ac:dyDescent="0.25">
      <c r="A19" s="74"/>
      <c r="B19" s="36" t="s">
        <v>24</v>
      </c>
      <c r="C19" s="2"/>
      <c r="D19" s="35">
        <f t="shared" si="0"/>
        <v>4587</v>
      </c>
      <c r="E19" s="34">
        <v>2256</v>
      </c>
      <c r="F19" s="34">
        <v>2331</v>
      </c>
      <c r="G19" s="33">
        <f t="shared" si="1"/>
        <v>96.782496782496779</v>
      </c>
      <c r="K19" s="55"/>
      <c r="L19" s="55"/>
      <c r="M19" s="55"/>
    </row>
    <row r="20" spans="1:13" ht="23.25" customHeight="1" x14ac:dyDescent="0.25">
      <c r="A20" s="74"/>
      <c r="B20" s="36" t="s">
        <v>25</v>
      </c>
      <c r="C20" s="2"/>
      <c r="D20" s="35">
        <f t="shared" si="0"/>
        <v>3700</v>
      </c>
      <c r="E20" s="34">
        <v>3125</v>
      </c>
      <c r="F20" s="34">
        <v>575</v>
      </c>
      <c r="G20" s="33">
        <f t="shared" si="1"/>
        <v>543.47826086956525</v>
      </c>
      <c r="L20" s="55"/>
      <c r="M20" s="55"/>
    </row>
    <row r="21" spans="1:13" ht="23.25" customHeight="1" x14ac:dyDescent="0.25">
      <c r="A21" s="74"/>
      <c r="B21" s="36" t="s">
        <v>26</v>
      </c>
      <c r="C21" s="2"/>
      <c r="D21" s="35">
        <f t="shared" si="0"/>
        <v>294</v>
      </c>
      <c r="E21" s="34">
        <v>164</v>
      </c>
      <c r="F21" s="34">
        <v>130</v>
      </c>
      <c r="G21" s="33">
        <f t="shared" si="1"/>
        <v>126.15384615384615</v>
      </c>
      <c r="L21" s="55"/>
      <c r="M21" s="55"/>
    </row>
    <row r="22" spans="1:13" ht="23.25" customHeight="1" x14ac:dyDescent="0.25">
      <c r="A22" s="76"/>
      <c r="B22" s="46" t="s">
        <v>27</v>
      </c>
      <c r="C22" s="3"/>
      <c r="D22" s="40">
        <f t="shared" si="0"/>
        <v>4</v>
      </c>
      <c r="E22" s="39">
        <v>2</v>
      </c>
      <c r="F22" s="39">
        <v>2</v>
      </c>
      <c r="G22" s="38">
        <f t="shared" si="1"/>
        <v>100</v>
      </c>
      <c r="L22" s="55"/>
      <c r="M22" s="55"/>
    </row>
    <row r="23" spans="1:13" ht="23.25" customHeight="1" x14ac:dyDescent="0.25">
      <c r="A23" s="73" t="s">
        <v>88</v>
      </c>
      <c r="B23" s="37" t="s">
        <v>0</v>
      </c>
      <c r="C23" s="2"/>
      <c r="D23" s="35">
        <f t="shared" si="0"/>
        <v>10612</v>
      </c>
      <c r="E23" s="34">
        <f>E24+E26+E31+E35+E25</f>
        <v>6730</v>
      </c>
      <c r="F23" s="34">
        <f>F24+F26+F31+F35+F25</f>
        <v>3882</v>
      </c>
      <c r="G23" s="45">
        <f t="shared" si="1"/>
        <v>173.36424523441525</v>
      </c>
    </row>
    <row r="24" spans="1:13" ht="23.25" customHeight="1" x14ac:dyDescent="0.25">
      <c r="A24" s="74"/>
      <c r="B24" s="42" t="s">
        <v>62</v>
      </c>
      <c r="C24" s="2"/>
      <c r="D24" s="35">
        <f t="shared" si="0"/>
        <v>1</v>
      </c>
      <c r="E24" s="34">
        <v>1</v>
      </c>
      <c r="F24" s="44">
        <v>0</v>
      </c>
      <c r="G24" s="43" t="s">
        <v>83</v>
      </c>
      <c r="J24" s="53"/>
      <c r="K24" s="53"/>
      <c r="L24" s="53"/>
      <c r="M24" s="53"/>
    </row>
    <row r="25" spans="1:13" ht="23.25" customHeight="1" x14ac:dyDescent="0.25">
      <c r="A25" s="74"/>
      <c r="B25" s="42" t="s">
        <v>87</v>
      </c>
      <c r="C25" s="2"/>
      <c r="D25" s="35">
        <f t="shared" si="0"/>
        <v>25</v>
      </c>
      <c r="E25" s="34">
        <v>20</v>
      </c>
      <c r="F25" s="34">
        <v>5</v>
      </c>
      <c r="G25" s="33">
        <f t="shared" ref="G25:G31" si="2">E25/F25*100</f>
        <v>400</v>
      </c>
      <c r="J25" s="53"/>
      <c r="K25" s="53"/>
      <c r="L25" s="53"/>
      <c r="M25" s="53"/>
    </row>
    <row r="26" spans="1:13" ht="23.25" customHeight="1" x14ac:dyDescent="0.25">
      <c r="A26" s="74"/>
      <c r="B26" s="42" t="s">
        <v>28</v>
      </c>
      <c r="C26" s="21" t="s">
        <v>13</v>
      </c>
      <c r="D26" s="35">
        <f t="shared" si="0"/>
        <v>5331</v>
      </c>
      <c r="E26" s="34">
        <v>2151</v>
      </c>
      <c r="F26" s="34">
        <v>3180</v>
      </c>
      <c r="G26" s="33">
        <f t="shared" si="2"/>
        <v>67.64150943396227</v>
      </c>
      <c r="J26" s="53"/>
      <c r="K26" s="53"/>
      <c r="L26" s="53"/>
      <c r="M26" s="53"/>
    </row>
    <row r="27" spans="1:13" ht="23.25" customHeight="1" x14ac:dyDescent="0.25">
      <c r="A27" s="74"/>
      <c r="B27" s="42"/>
      <c r="C27" s="2" t="s">
        <v>86</v>
      </c>
      <c r="D27" s="35">
        <f t="shared" si="0"/>
        <v>162</v>
      </c>
      <c r="E27" s="34">
        <v>110</v>
      </c>
      <c r="F27" s="34">
        <v>52</v>
      </c>
      <c r="G27" s="33">
        <f t="shared" si="2"/>
        <v>211.53846153846155</v>
      </c>
      <c r="J27" s="53"/>
      <c r="K27" s="53"/>
      <c r="L27" s="53"/>
      <c r="M27" s="53"/>
    </row>
    <row r="28" spans="1:13" ht="23.25" customHeight="1" x14ac:dyDescent="0.25">
      <c r="A28" s="74"/>
      <c r="B28" s="42"/>
      <c r="C28" s="22" t="s">
        <v>85</v>
      </c>
      <c r="D28" s="35">
        <f t="shared" si="0"/>
        <v>3549</v>
      </c>
      <c r="E28" s="34">
        <v>1538</v>
      </c>
      <c r="F28" s="34">
        <v>2011</v>
      </c>
      <c r="G28" s="33">
        <f t="shared" si="2"/>
        <v>76.479363500745905</v>
      </c>
      <c r="J28" s="53"/>
      <c r="K28" s="53"/>
      <c r="L28" s="53"/>
      <c r="M28" s="53"/>
    </row>
    <row r="29" spans="1:13" ht="23.25" customHeight="1" x14ac:dyDescent="0.25">
      <c r="A29" s="74"/>
      <c r="B29" s="42"/>
      <c r="C29" s="2" t="s">
        <v>84</v>
      </c>
      <c r="D29" s="35">
        <f t="shared" si="0"/>
        <v>1614</v>
      </c>
      <c r="E29" s="34">
        <v>503</v>
      </c>
      <c r="F29" s="34">
        <v>1111</v>
      </c>
      <c r="G29" s="33">
        <f t="shared" si="2"/>
        <v>45.274527452745275</v>
      </c>
      <c r="J29" s="53"/>
      <c r="K29" s="53"/>
      <c r="L29" s="53"/>
      <c r="M29" s="53"/>
    </row>
    <row r="30" spans="1:13" ht="23.25" customHeight="1" x14ac:dyDescent="0.25">
      <c r="A30" s="74"/>
      <c r="B30" s="42"/>
      <c r="C30" s="2" t="s">
        <v>29</v>
      </c>
      <c r="D30" s="35">
        <f t="shared" si="0"/>
        <v>6</v>
      </c>
      <c r="E30" s="44">
        <v>0</v>
      </c>
      <c r="F30" s="34">
        <v>6</v>
      </c>
      <c r="G30" s="33">
        <f t="shared" si="2"/>
        <v>0</v>
      </c>
      <c r="J30" s="53"/>
      <c r="K30" s="53"/>
      <c r="L30" s="53"/>
      <c r="M30" s="53"/>
    </row>
    <row r="31" spans="1:13" ht="23.25" customHeight="1" x14ac:dyDescent="0.25">
      <c r="A31" s="74"/>
      <c r="B31" s="42" t="s">
        <v>30</v>
      </c>
      <c r="C31" s="21" t="s">
        <v>13</v>
      </c>
      <c r="D31" s="35">
        <f t="shared" si="0"/>
        <v>5002</v>
      </c>
      <c r="E31" s="34">
        <v>4521</v>
      </c>
      <c r="F31" s="34">
        <v>481</v>
      </c>
      <c r="G31" s="33">
        <f t="shared" si="2"/>
        <v>939.91683991683988</v>
      </c>
      <c r="J31" s="53"/>
      <c r="K31" s="53"/>
      <c r="L31" s="53"/>
      <c r="M31" s="53"/>
    </row>
    <row r="32" spans="1:13" ht="23.25" customHeight="1" x14ac:dyDescent="0.25">
      <c r="A32" s="74"/>
      <c r="B32" s="42"/>
      <c r="C32" s="2" t="s">
        <v>3</v>
      </c>
      <c r="D32" s="35">
        <f t="shared" si="0"/>
        <v>25</v>
      </c>
      <c r="E32" s="34">
        <v>25</v>
      </c>
      <c r="F32" s="34">
        <v>0</v>
      </c>
      <c r="G32" s="54" t="s">
        <v>83</v>
      </c>
      <c r="J32" s="53"/>
      <c r="K32" s="53"/>
      <c r="L32" s="53"/>
      <c r="M32" s="53"/>
    </row>
    <row r="33" spans="1:13" ht="23.25" customHeight="1" x14ac:dyDescent="0.25">
      <c r="A33" s="74"/>
      <c r="B33" s="42"/>
      <c r="C33" s="2" t="s">
        <v>4</v>
      </c>
      <c r="D33" s="35">
        <f t="shared" si="0"/>
        <v>2332</v>
      </c>
      <c r="E33" s="34">
        <v>2181</v>
      </c>
      <c r="F33" s="34">
        <v>151</v>
      </c>
      <c r="G33" s="33">
        <f>E33/F33*100</f>
        <v>1444.3708609271523</v>
      </c>
      <c r="J33" s="53"/>
      <c r="K33" s="53"/>
      <c r="L33" s="53"/>
      <c r="M33" s="53"/>
    </row>
    <row r="34" spans="1:13" ht="23.25" customHeight="1" x14ac:dyDescent="0.25">
      <c r="A34" s="74"/>
      <c r="B34" s="42"/>
      <c r="C34" s="2" t="s">
        <v>5</v>
      </c>
      <c r="D34" s="35">
        <f t="shared" si="0"/>
        <v>2645</v>
      </c>
      <c r="E34" s="34">
        <v>2315</v>
      </c>
      <c r="F34" s="34">
        <v>330</v>
      </c>
      <c r="G34" s="33">
        <f>E34/F34*100</f>
        <v>701.5151515151515</v>
      </c>
      <c r="J34" s="53"/>
      <c r="K34" s="53"/>
      <c r="L34" s="53"/>
      <c r="M34" s="53"/>
    </row>
    <row r="35" spans="1:13" ht="23.25" customHeight="1" x14ac:dyDescent="0.25">
      <c r="A35" s="74"/>
      <c r="B35" s="42" t="s">
        <v>31</v>
      </c>
      <c r="C35" s="21" t="s">
        <v>13</v>
      </c>
      <c r="D35" s="35">
        <f t="shared" si="0"/>
        <v>253</v>
      </c>
      <c r="E35" s="34">
        <v>37</v>
      </c>
      <c r="F35" s="34">
        <v>216</v>
      </c>
      <c r="G35" s="33">
        <f>E35/F35*100</f>
        <v>17.12962962962963</v>
      </c>
      <c r="J35" s="53"/>
      <c r="K35" s="53"/>
      <c r="L35" s="53"/>
      <c r="M35" s="53"/>
    </row>
    <row r="36" spans="1:13" ht="23.25" customHeight="1" x14ac:dyDescent="0.25">
      <c r="A36" s="74"/>
      <c r="B36" s="42"/>
      <c r="C36" s="2" t="s">
        <v>6</v>
      </c>
      <c r="D36" s="35">
        <f t="shared" si="0"/>
        <v>1</v>
      </c>
      <c r="E36" s="34">
        <v>1</v>
      </c>
      <c r="F36" s="44">
        <v>0</v>
      </c>
      <c r="G36" s="43" t="s">
        <v>56</v>
      </c>
      <c r="J36" s="53"/>
      <c r="K36" s="53"/>
      <c r="L36" s="53"/>
      <c r="M36" s="53"/>
    </row>
    <row r="37" spans="1:13" ht="23.25" customHeight="1" x14ac:dyDescent="0.25">
      <c r="A37" s="74"/>
      <c r="B37" s="42"/>
      <c r="C37" s="2" t="s">
        <v>7</v>
      </c>
      <c r="D37" s="35">
        <f t="shared" si="0"/>
        <v>14</v>
      </c>
      <c r="E37" s="34">
        <v>9</v>
      </c>
      <c r="F37" s="34">
        <v>5</v>
      </c>
      <c r="G37" s="33">
        <f t="shared" ref="G37:G46" si="3">E37/F37*100</f>
        <v>180</v>
      </c>
      <c r="J37" s="53"/>
      <c r="K37" s="53"/>
      <c r="L37" s="53"/>
      <c r="M37" s="53"/>
    </row>
    <row r="38" spans="1:13" ht="23.25" customHeight="1" x14ac:dyDescent="0.25">
      <c r="A38" s="74"/>
      <c r="B38" s="42"/>
      <c r="C38" s="2" t="s">
        <v>8</v>
      </c>
      <c r="D38" s="35">
        <f t="shared" si="0"/>
        <v>230</v>
      </c>
      <c r="E38" s="34">
        <v>27</v>
      </c>
      <c r="F38" s="34">
        <v>203</v>
      </c>
      <c r="G38" s="33">
        <f t="shared" si="3"/>
        <v>13.300492610837439</v>
      </c>
      <c r="J38" s="53"/>
      <c r="K38" s="53"/>
      <c r="L38" s="53"/>
      <c r="M38" s="53"/>
    </row>
    <row r="39" spans="1:13" ht="23.25" customHeight="1" x14ac:dyDescent="0.25">
      <c r="A39" s="76"/>
      <c r="B39" s="41"/>
      <c r="C39" s="3" t="s">
        <v>9</v>
      </c>
      <c r="D39" s="40">
        <f t="shared" si="0"/>
        <v>8</v>
      </c>
      <c r="E39" s="39">
        <v>0</v>
      </c>
      <c r="F39" s="39">
        <v>8</v>
      </c>
      <c r="G39" s="38">
        <f t="shared" si="3"/>
        <v>0</v>
      </c>
      <c r="J39" s="53"/>
      <c r="K39" s="53"/>
      <c r="L39" s="53"/>
      <c r="M39" s="53"/>
    </row>
    <row r="40" spans="1:13" ht="23.25" customHeight="1" x14ac:dyDescent="0.25">
      <c r="A40" s="73" t="s">
        <v>82</v>
      </c>
      <c r="B40" s="37" t="s">
        <v>0</v>
      </c>
      <c r="C40" s="2"/>
      <c r="D40" s="35">
        <f t="shared" si="0"/>
        <v>10612</v>
      </c>
      <c r="E40" s="34">
        <f>SUM(E41:E46)</f>
        <v>6730</v>
      </c>
      <c r="F40" s="34">
        <f>SUM(F41:F46)</f>
        <v>3882</v>
      </c>
      <c r="G40" s="33">
        <f t="shared" si="3"/>
        <v>173.36424523441525</v>
      </c>
      <c r="J40" s="52"/>
      <c r="K40" s="52"/>
    </row>
    <row r="41" spans="1:13" ht="23.25" customHeight="1" x14ac:dyDescent="0.25">
      <c r="A41" s="74"/>
      <c r="B41" s="36" t="s">
        <v>81</v>
      </c>
      <c r="C41" s="2"/>
      <c r="D41" s="35">
        <f t="shared" si="0"/>
        <v>3605</v>
      </c>
      <c r="E41" s="34">
        <v>2080</v>
      </c>
      <c r="F41" s="34">
        <v>1525</v>
      </c>
      <c r="G41" s="33">
        <f t="shared" si="3"/>
        <v>136.3934426229508</v>
      </c>
      <c r="J41" s="52"/>
      <c r="K41" s="52"/>
      <c r="L41" s="52"/>
    </row>
    <row r="42" spans="1:13" ht="23.25" customHeight="1" x14ac:dyDescent="0.25">
      <c r="A42" s="74"/>
      <c r="B42" s="36" t="s">
        <v>80</v>
      </c>
      <c r="C42" s="2"/>
      <c r="D42" s="35">
        <f t="shared" si="0"/>
        <v>1577</v>
      </c>
      <c r="E42" s="34">
        <v>922</v>
      </c>
      <c r="F42" s="34">
        <v>655</v>
      </c>
      <c r="G42" s="33">
        <f t="shared" si="3"/>
        <v>140.76335877862596</v>
      </c>
      <c r="J42" s="52"/>
      <c r="K42" s="52"/>
      <c r="L42" s="52"/>
    </row>
    <row r="43" spans="1:13" ht="23.25" customHeight="1" x14ac:dyDescent="0.25">
      <c r="A43" s="74"/>
      <c r="B43" s="36" t="s">
        <v>32</v>
      </c>
      <c r="C43" s="2"/>
      <c r="D43" s="35">
        <f t="shared" si="0"/>
        <v>1541</v>
      </c>
      <c r="E43" s="34">
        <v>1088</v>
      </c>
      <c r="F43" s="34">
        <v>453</v>
      </c>
      <c r="G43" s="33">
        <f t="shared" si="3"/>
        <v>240.17660044150108</v>
      </c>
      <c r="J43" s="52"/>
      <c r="K43" s="52"/>
      <c r="L43" s="52"/>
    </row>
    <row r="44" spans="1:13" ht="23.25" customHeight="1" x14ac:dyDescent="0.25">
      <c r="A44" s="74"/>
      <c r="B44" s="36" t="s">
        <v>33</v>
      </c>
      <c r="C44" s="2"/>
      <c r="D44" s="35">
        <f t="shared" si="0"/>
        <v>734</v>
      </c>
      <c r="E44" s="34">
        <v>404</v>
      </c>
      <c r="F44" s="34">
        <v>330</v>
      </c>
      <c r="G44" s="33">
        <f t="shared" si="3"/>
        <v>122.42424242424241</v>
      </c>
      <c r="J44" s="52"/>
      <c r="K44" s="52"/>
      <c r="L44" s="52"/>
    </row>
    <row r="45" spans="1:13" ht="23.25" customHeight="1" x14ac:dyDescent="0.25">
      <c r="A45" s="74"/>
      <c r="B45" s="36" t="s">
        <v>34</v>
      </c>
      <c r="C45" s="2"/>
      <c r="D45" s="35">
        <f t="shared" si="0"/>
        <v>1239</v>
      </c>
      <c r="E45" s="34">
        <v>745</v>
      </c>
      <c r="F45" s="34">
        <v>494</v>
      </c>
      <c r="G45" s="33">
        <f t="shared" si="3"/>
        <v>150.8097165991903</v>
      </c>
      <c r="J45" s="52"/>
      <c r="K45" s="52"/>
      <c r="L45" s="52"/>
    </row>
    <row r="46" spans="1:13" ht="23.25" customHeight="1" thickBot="1" x14ac:dyDescent="0.3">
      <c r="A46" s="75"/>
      <c r="B46" s="32" t="s">
        <v>35</v>
      </c>
      <c r="C46" s="31"/>
      <c r="D46" s="30">
        <f t="shared" si="0"/>
        <v>1916</v>
      </c>
      <c r="E46" s="29">
        <v>1491</v>
      </c>
      <c r="F46" s="29">
        <v>425</v>
      </c>
      <c r="G46" s="28">
        <f t="shared" si="3"/>
        <v>350.8235294117647</v>
      </c>
      <c r="K46" s="52"/>
      <c r="L46" s="52"/>
    </row>
    <row r="47" spans="1:13" ht="23.25" customHeight="1" x14ac:dyDescent="0.25">
      <c r="A47" s="1" t="s">
        <v>79</v>
      </c>
    </row>
  </sheetData>
  <mergeCells count="7">
    <mergeCell ref="A40:A46"/>
    <mergeCell ref="A23:A39"/>
    <mergeCell ref="D3:G3"/>
    <mergeCell ref="A3:C4"/>
    <mergeCell ref="A1:G1"/>
    <mergeCell ref="A5:A15"/>
    <mergeCell ref="A16:A2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2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7"/>
  <sheetViews>
    <sheetView zoomScaleNormal="100" zoomScaleSheetLayoutView="100" workbookViewId="0">
      <selection activeCell="H2" sqref="H2"/>
    </sheetView>
  </sheetViews>
  <sheetFormatPr defaultColWidth="9" defaultRowHeight="16.5" x14ac:dyDescent="0.25"/>
  <cols>
    <col min="1" max="1" width="9" style="1"/>
    <col min="2" max="2" width="18.375" style="1" bestFit="1" customWidth="1"/>
    <col min="3" max="3" width="9.5" style="1" bestFit="1" customWidth="1"/>
    <col min="4" max="6" width="11" style="1" customWidth="1"/>
    <col min="7" max="7" width="12.125" style="1" bestFit="1" customWidth="1"/>
    <col min="8" max="16384" width="9" style="1"/>
  </cols>
  <sheetData>
    <row r="1" spans="1:12" ht="39" customHeight="1" x14ac:dyDescent="0.25">
      <c r="A1" s="83" t="s">
        <v>70</v>
      </c>
      <c r="B1" s="83"/>
      <c r="C1" s="83"/>
      <c r="D1" s="83"/>
      <c r="E1" s="83"/>
      <c r="F1" s="83"/>
      <c r="G1" s="83"/>
    </row>
    <row r="2" spans="1:12" ht="21.75" thickBot="1" x14ac:dyDescent="0.3">
      <c r="A2" s="51"/>
      <c r="B2" s="51"/>
      <c r="C2" s="51"/>
      <c r="D2" s="51"/>
      <c r="E2" s="51"/>
      <c r="F2" s="51"/>
      <c r="G2" s="50" t="s">
        <v>78</v>
      </c>
    </row>
    <row r="3" spans="1:12" ht="23.25" customHeight="1" x14ac:dyDescent="0.25">
      <c r="A3" s="79" t="s">
        <v>68</v>
      </c>
      <c r="B3" s="80"/>
      <c r="C3" s="80"/>
      <c r="D3" s="77" t="s">
        <v>77</v>
      </c>
      <c r="E3" s="77"/>
      <c r="F3" s="77"/>
      <c r="G3" s="78"/>
    </row>
    <row r="4" spans="1:12" ht="39.75" customHeight="1" thickBot="1" x14ac:dyDescent="0.3">
      <c r="A4" s="81"/>
      <c r="B4" s="82"/>
      <c r="C4" s="82"/>
      <c r="D4" s="49" t="s">
        <v>66</v>
      </c>
      <c r="E4" s="49" t="s">
        <v>1</v>
      </c>
      <c r="F4" s="49" t="s">
        <v>2</v>
      </c>
      <c r="G4" s="48" t="s">
        <v>65</v>
      </c>
    </row>
    <row r="5" spans="1:12" ht="23.25" customHeight="1" x14ac:dyDescent="0.25">
      <c r="A5" s="74" t="s">
        <v>64</v>
      </c>
      <c r="B5" s="37" t="s">
        <v>0</v>
      </c>
      <c r="C5" s="2"/>
      <c r="D5" s="35">
        <f t="shared" ref="D5:D46" si="0">E5+F5</f>
        <v>10249</v>
      </c>
      <c r="E5" s="47">
        <f>SUM(E6:E15)</f>
        <v>6486</v>
      </c>
      <c r="F5" s="47">
        <f>SUM(F6:F15)</f>
        <v>3763</v>
      </c>
      <c r="G5" s="33">
        <f t="shared" ref="G5:G23" si="1">E5/F5*100</f>
        <v>172.36247674727611</v>
      </c>
    </row>
    <row r="6" spans="1:12" ht="23.25" customHeight="1" x14ac:dyDescent="0.25">
      <c r="A6" s="74"/>
      <c r="B6" s="36" t="s">
        <v>14</v>
      </c>
      <c r="C6" s="2"/>
      <c r="D6" s="35">
        <f t="shared" si="0"/>
        <v>916</v>
      </c>
      <c r="E6" s="34">
        <v>705</v>
      </c>
      <c r="F6" s="34">
        <v>211</v>
      </c>
      <c r="G6" s="33">
        <f t="shared" si="1"/>
        <v>334.12322274881518</v>
      </c>
      <c r="K6" s="52"/>
      <c r="L6" s="52"/>
    </row>
    <row r="7" spans="1:12" ht="23.25" customHeight="1" x14ac:dyDescent="0.25">
      <c r="A7" s="74"/>
      <c r="B7" s="36" t="s">
        <v>15</v>
      </c>
      <c r="C7" s="2"/>
      <c r="D7" s="35">
        <f t="shared" si="0"/>
        <v>1478</v>
      </c>
      <c r="E7" s="34">
        <v>834</v>
      </c>
      <c r="F7" s="34">
        <v>644</v>
      </c>
      <c r="G7" s="33">
        <f t="shared" si="1"/>
        <v>129.50310559006212</v>
      </c>
      <c r="K7" s="52"/>
      <c r="L7" s="52"/>
    </row>
    <row r="8" spans="1:12" ht="23.25" customHeight="1" x14ac:dyDescent="0.25">
      <c r="A8" s="74"/>
      <c r="B8" s="36" t="s">
        <v>16</v>
      </c>
      <c r="C8" s="2"/>
      <c r="D8" s="35">
        <f t="shared" si="0"/>
        <v>1888</v>
      </c>
      <c r="E8" s="34">
        <v>1152</v>
      </c>
      <c r="F8" s="34">
        <v>736</v>
      </c>
      <c r="G8" s="33">
        <f t="shared" si="1"/>
        <v>156.52173913043478</v>
      </c>
      <c r="K8" s="52"/>
      <c r="L8" s="52"/>
    </row>
    <row r="9" spans="1:12" ht="23.25" customHeight="1" x14ac:dyDescent="0.25">
      <c r="A9" s="74"/>
      <c r="B9" s="36" t="s">
        <v>17</v>
      </c>
      <c r="C9" s="2"/>
      <c r="D9" s="35">
        <f t="shared" si="0"/>
        <v>1455</v>
      </c>
      <c r="E9" s="34">
        <v>885</v>
      </c>
      <c r="F9" s="34">
        <v>570</v>
      </c>
      <c r="G9" s="33">
        <f t="shared" si="1"/>
        <v>155.26315789473685</v>
      </c>
      <c r="K9" s="52"/>
      <c r="L9" s="52"/>
    </row>
    <row r="10" spans="1:12" ht="23.25" customHeight="1" x14ac:dyDescent="0.25">
      <c r="A10" s="74"/>
      <c r="B10" s="36" t="s">
        <v>10</v>
      </c>
      <c r="C10" s="2"/>
      <c r="D10" s="35">
        <f t="shared" si="0"/>
        <v>1594</v>
      </c>
      <c r="E10" s="34">
        <v>1121</v>
      </c>
      <c r="F10" s="34">
        <v>473</v>
      </c>
      <c r="G10" s="33">
        <f t="shared" si="1"/>
        <v>236.99788583509513</v>
      </c>
      <c r="K10" s="52"/>
      <c r="L10" s="52"/>
    </row>
    <row r="11" spans="1:12" ht="23.25" customHeight="1" x14ac:dyDescent="0.25">
      <c r="A11" s="74"/>
      <c r="B11" s="36" t="s">
        <v>11</v>
      </c>
      <c r="C11" s="2"/>
      <c r="D11" s="35">
        <f t="shared" si="0"/>
        <v>1579</v>
      </c>
      <c r="E11" s="34">
        <v>1042</v>
      </c>
      <c r="F11" s="34">
        <v>537</v>
      </c>
      <c r="G11" s="33">
        <f t="shared" si="1"/>
        <v>194.04096834264433</v>
      </c>
      <c r="K11" s="52"/>
      <c r="L11" s="52"/>
    </row>
    <row r="12" spans="1:12" ht="23.25" customHeight="1" x14ac:dyDescent="0.25">
      <c r="A12" s="74"/>
      <c r="B12" s="36" t="s">
        <v>18</v>
      </c>
      <c r="C12" s="2"/>
      <c r="D12" s="35">
        <f t="shared" si="0"/>
        <v>870</v>
      </c>
      <c r="E12" s="34">
        <v>478</v>
      </c>
      <c r="F12" s="34">
        <v>392</v>
      </c>
      <c r="G12" s="33">
        <f t="shared" si="1"/>
        <v>121.9387755102041</v>
      </c>
      <c r="K12" s="52"/>
      <c r="L12" s="52"/>
    </row>
    <row r="13" spans="1:12" ht="23.25" customHeight="1" x14ac:dyDescent="0.25">
      <c r="A13" s="74"/>
      <c r="B13" s="36" t="s">
        <v>12</v>
      </c>
      <c r="C13" s="2"/>
      <c r="D13" s="35">
        <f t="shared" si="0"/>
        <v>370</v>
      </c>
      <c r="E13" s="34">
        <v>208</v>
      </c>
      <c r="F13" s="34">
        <v>162</v>
      </c>
      <c r="G13" s="33">
        <f t="shared" si="1"/>
        <v>128.39506172839506</v>
      </c>
      <c r="K13" s="52"/>
      <c r="L13" s="52"/>
    </row>
    <row r="14" spans="1:12" ht="23.25" customHeight="1" x14ac:dyDescent="0.25">
      <c r="A14" s="74"/>
      <c r="B14" s="36" t="s">
        <v>19</v>
      </c>
      <c r="C14" s="2"/>
      <c r="D14" s="35">
        <f t="shared" si="0"/>
        <v>96</v>
      </c>
      <c r="E14" s="34">
        <v>59</v>
      </c>
      <c r="F14" s="34">
        <v>37</v>
      </c>
      <c r="G14" s="33">
        <f t="shared" si="1"/>
        <v>159.45945945945945</v>
      </c>
      <c r="K14" s="55"/>
      <c r="L14" s="55"/>
    </row>
    <row r="15" spans="1:12" ht="23.25" customHeight="1" x14ac:dyDescent="0.25">
      <c r="A15" s="76"/>
      <c r="B15" s="46" t="s">
        <v>20</v>
      </c>
      <c r="C15" s="3"/>
      <c r="D15" s="40">
        <f t="shared" si="0"/>
        <v>3</v>
      </c>
      <c r="E15" s="39">
        <v>2</v>
      </c>
      <c r="F15" s="39">
        <v>1</v>
      </c>
      <c r="G15" s="38">
        <f t="shared" si="1"/>
        <v>200</v>
      </c>
      <c r="K15" s="55"/>
      <c r="L15" s="55"/>
    </row>
    <row r="16" spans="1:12" ht="23.25" customHeight="1" x14ac:dyDescent="0.25">
      <c r="A16" s="73" t="s">
        <v>21</v>
      </c>
      <c r="B16" s="37" t="s">
        <v>0</v>
      </c>
      <c r="C16" s="2"/>
      <c r="D16" s="35">
        <f t="shared" si="0"/>
        <v>10249</v>
      </c>
      <c r="E16" s="34">
        <f>SUM(E17:E22)</f>
        <v>6486</v>
      </c>
      <c r="F16" s="34">
        <f>SUM(F17:F22)</f>
        <v>3763</v>
      </c>
      <c r="G16" s="33">
        <f t="shared" si="1"/>
        <v>172.36247674727611</v>
      </c>
      <c r="K16" s="55"/>
      <c r="L16" s="55"/>
    </row>
    <row r="17" spans="1:12" ht="23.25" customHeight="1" x14ac:dyDescent="0.25">
      <c r="A17" s="74"/>
      <c r="B17" s="36" t="s">
        <v>22</v>
      </c>
      <c r="C17" s="2"/>
      <c r="D17" s="35">
        <f t="shared" si="0"/>
        <v>62</v>
      </c>
      <c r="E17" s="34">
        <v>58</v>
      </c>
      <c r="F17" s="34">
        <v>4</v>
      </c>
      <c r="G17" s="33">
        <f t="shared" si="1"/>
        <v>1450</v>
      </c>
      <c r="K17" s="55"/>
      <c r="L17" s="55"/>
    </row>
    <row r="18" spans="1:12" ht="23.25" customHeight="1" x14ac:dyDescent="0.25">
      <c r="A18" s="74"/>
      <c r="B18" s="36" t="s">
        <v>23</v>
      </c>
      <c r="C18" s="2"/>
      <c r="D18" s="35">
        <f t="shared" si="0"/>
        <v>1852</v>
      </c>
      <c r="E18" s="34">
        <v>1053</v>
      </c>
      <c r="F18" s="34">
        <v>799</v>
      </c>
      <c r="G18" s="33">
        <f t="shared" si="1"/>
        <v>131.78973717146434</v>
      </c>
      <c r="K18" s="55"/>
      <c r="L18" s="55"/>
    </row>
    <row r="19" spans="1:12" ht="23.25" customHeight="1" x14ac:dyDescent="0.25">
      <c r="A19" s="74"/>
      <c r="B19" s="36" t="s">
        <v>24</v>
      </c>
      <c r="C19" s="2"/>
      <c r="D19" s="35">
        <f t="shared" si="0"/>
        <v>4330</v>
      </c>
      <c r="E19" s="34">
        <v>2095</v>
      </c>
      <c r="F19" s="34">
        <v>2235</v>
      </c>
      <c r="G19" s="33">
        <f t="shared" si="1"/>
        <v>93.736017897091727</v>
      </c>
      <c r="K19" s="55"/>
      <c r="L19" s="55"/>
    </row>
    <row r="20" spans="1:12" ht="23.25" customHeight="1" x14ac:dyDescent="0.25">
      <c r="A20" s="74"/>
      <c r="B20" s="36" t="s">
        <v>25</v>
      </c>
      <c r="C20" s="2"/>
      <c r="D20" s="35">
        <f t="shared" si="0"/>
        <v>3209</v>
      </c>
      <c r="E20" s="34">
        <v>2621</v>
      </c>
      <c r="F20" s="34">
        <v>588</v>
      </c>
      <c r="G20" s="33">
        <f t="shared" si="1"/>
        <v>445.74829931972789</v>
      </c>
    </row>
    <row r="21" spans="1:12" ht="23.25" customHeight="1" x14ac:dyDescent="0.25">
      <c r="A21" s="74"/>
      <c r="B21" s="36" t="s">
        <v>26</v>
      </c>
      <c r="C21" s="2"/>
      <c r="D21" s="35">
        <f t="shared" si="0"/>
        <v>794</v>
      </c>
      <c r="E21" s="34">
        <v>658</v>
      </c>
      <c r="F21" s="34">
        <v>136</v>
      </c>
      <c r="G21" s="33">
        <f t="shared" si="1"/>
        <v>483.8235294117647</v>
      </c>
    </row>
    <row r="22" spans="1:12" ht="23.25" customHeight="1" x14ac:dyDescent="0.25">
      <c r="A22" s="76"/>
      <c r="B22" s="46" t="s">
        <v>27</v>
      </c>
      <c r="C22" s="3"/>
      <c r="D22" s="40">
        <f t="shared" si="0"/>
        <v>2</v>
      </c>
      <c r="E22" s="39">
        <v>1</v>
      </c>
      <c r="F22" s="39">
        <v>1</v>
      </c>
      <c r="G22" s="38">
        <f t="shared" si="1"/>
        <v>100</v>
      </c>
    </row>
    <row r="23" spans="1:12" ht="23.25" customHeight="1" x14ac:dyDescent="0.25">
      <c r="A23" s="73" t="s">
        <v>76</v>
      </c>
      <c r="B23" s="37" t="s">
        <v>0</v>
      </c>
      <c r="C23" s="2"/>
      <c r="D23" s="35">
        <f t="shared" si="0"/>
        <v>10249</v>
      </c>
      <c r="E23" s="34">
        <f>E24+E26+E31+E35+E25</f>
        <v>6486</v>
      </c>
      <c r="F23" s="34">
        <f>F24+F26+F31+F35+F25</f>
        <v>3763</v>
      </c>
      <c r="G23" s="45">
        <f t="shared" si="1"/>
        <v>172.36247674727611</v>
      </c>
    </row>
    <row r="24" spans="1:12" ht="23.25" customHeight="1" x14ac:dyDescent="0.25">
      <c r="A24" s="74"/>
      <c r="B24" s="42" t="s">
        <v>75</v>
      </c>
      <c r="C24" s="2"/>
      <c r="D24" s="35">
        <f t="shared" si="0"/>
        <v>1</v>
      </c>
      <c r="E24" s="34">
        <v>1</v>
      </c>
      <c r="F24" s="44">
        <v>0</v>
      </c>
      <c r="G24" s="43" t="s">
        <v>57</v>
      </c>
      <c r="J24" s="53"/>
      <c r="K24" s="53"/>
    </row>
    <row r="25" spans="1:12" ht="23.25" customHeight="1" x14ac:dyDescent="0.25">
      <c r="A25" s="74"/>
      <c r="B25" s="42" t="s">
        <v>61</v>
      </c>
      <c r="C25" s="2"/>
      <c r="D25" s="35">
        <f t="shared" si="0"/>
        <v>25</v>
      </c>
      <c r="E25" s="34">
        <v>21</v>
      </c>
      <c r="F25" s="34">
        <v>4</v>
      </c>
      <c r="G25" s="33">
        <f t="shared" ref="G25:G31" si="2">E25/F25*100</f>
        <v>525</v>
      </c>
      <c r="J25" s="53"/>
      <c r="K25" s="53"/>
    </row>
    <row r="26" spans="1:12" ht="23.25" customHeight="1" x14ac:dyDescent="0.25">
      <c r="A26" s="74"/>
      <c r="B26" s="42" t="s">
        <v>28</v>
      </c>
      <c r="C26" s="21" t="s">
        <v>13</v>
      </c>
      <c r="D26" s="35">
        <f t="shared" si="0"/>
        <v>5188</v>
      </c>
      <c r="E26" s="34">
        <v>2064</v>
      </c>
      <c r="F26" s="34">
        <v>3124</v>
      </c>
      <c r="G26" s="33">
        <f t="shared" si="2"/>
        <v>66.069142125480155</v>
      </c>
      <c r="J26" s="53"/>
      <c r="K26" s="53"/>
    </row>
    <row r="27" spans="1:12" ht="23.25" customHeight="1" x14ac:dyDescent="0.25">
      <c r="A27" s="74"/>
      <c r="B27" s="42"/>
      <c r="C27" s="2" t="s">
        <v>60</v>
      </c>
      <c r="D27" s="35">
        <f t="shared" si="0"/>
        <v>158</v>
      </c>
      <c r="E27" s="34">
        <v>110</v>
      </c>
      <c r="F27" s="34">
        <v>48</v>
      </c>
      <c r="G27" s="33">
        <f t="shared" si="2"/>
        <v>229.16666666666666</v>
      </c>
      <c r="J27" s="53"/>
      <c r="K27" s="53"/>
    </row>
    <row r="28" spans="1:12" ht="23.25" customHeight="1" x14ac:dyDescent="0.25">
      <c r="A28" s="74"/>
      <c r="B28" s="42"/>
      <c r="C28" s="22" t="s">
        <v>59</v>
      </c>
      <c r="D28" s="35">
        <f t="shared" si="0"/>
        <v>3399</v>
      </c>
      <c r="E28" s="34">
        <v>1453</v>
      </c>
      <c r="F28" s="34">
        <v>1946</v>
      </c>
      <c r="G28" s="33">
        <f t="shared" si="2"/>
        <v>74.66598150051388</v>
      </c>
      <c r="J28" s="53"/>
      <c r="K28" s="53"/>
    </row>
    <row r="29" spans="1:12" ht="23.25" customHeight="1" x14ac:dyDescent="0.25">
      <c r="A29" s="74"/>
      <c r="B29" s="42"/>
      <c r="C29" s="2" t="s">
        <v>58</v>
      </c>
      <c r="D29" s="35">
        <f t="shared" si="0"/>
        <v>1622</v>
      </c>
      <c r="E29" s="34">
        <v>501</v>
      </c>
      <c r="F29" s="34">
        <v>1121</v>
      </c>
      <c r="G29" s="33">
        <f t="shared" si="2"/>
        <v>44.692239072256911</v>
      </c>
      <c r="J29" s="53"/>
      <c r="K29" s="53"/>
    </row>
    <row r="30" spans="1:12" ht="23.25" customHeight="1" x14ac:dyDescent="0.25">
      <c r="A30" s="74"/>
      <c r="B30" s="42"/>
      <c r="C30" s="2" t="s">
        <v>29</v>
      </c>
      <c r="D30" s="35">
        <f t="shared" si="0"/>
        <v>9</v>
      </c>
      <c r="E30" s="44">
        <v>0</v>
      </c>
      <c r="F30" s="34">
        <v>9</v>
      </c>
      <c r="G30" s="33">
        <f t="shared" si="2"/>
        <v>0</v>
      </c>
      <c r="J30" s="53"/>
      <c r="K30" s="53"/>
    </row>
    <row r="31" spans="1:12" ht="23.25" customHeight="1" x14ac:dyDescent="0.25">
      <c r="A31" s="74"/>
      <c r="B31" s="42" t="s">
        <v>30</v>
      </c>
      <c r="C31" s="21" t="s">
        <v>13</v>
      </c>
      <c r="D31" s="35">
        <f t="shared" si="0"/>
        <v>4797</v>
      </c>
      <c r="E31" s="34">
        <v>4367</v>
      </c>
      <c r="F31" s="34">
        <v>430</v>
      </c>
      <c r="G31" s="33">
        <f t="shared" si="2"/>
        <v>1015.5813953488373</v>
      </c>
      <c r="J31" s="53"/>
      <c r="K31" s="53"/>
    </row>
    <row r="32" spans="1:12" ht="23.25" customHeight="1" x14ac:dyDescent="0.25">
      <c r="A32" s="74"/>
      <c r="B32" s="42"/>
      <c r="C32" s="2" t="s">
        <v>3</v>
      </c>
      <c r="D32" s="35">
        <f t="shared" si="0"/>
        <v>26</v>
      </c>
      <c r="E32" s="34">
        <v>26</v>
      </c>
      <c r="F32" s="34">
        <v>0</v>
      </c>
      <c r="G32" s="54" t="s">
        <v>57</v>
      </c>
      <c r="J32" s="53"/>
      <c r="K32" s="53"/>
    </row>
    <row r="33" spans="1:11" ht="23.25" customHeight="1" x14ac:dyDescent="0.25">
      <c r="A33" s="74"/>
      <c r="B33" s="42"/>
      <c r="C33" s="2" t="s">
        <v>4</v>
      </c>
      <c r="D33" s="35">
        <f t="shared" si="0"/>
        <v>2282</v>
      </c>
      <c r="E33" s="34">
        <v>2150</v>
      </c>
      <c r="F33" s="34">
        <v>132</v>
      </c>
      <c r="G33" s="33">
        <f>E33/F33*100</f>
        <v>1628.787878787879</v>
      </c>
      <c r="J33" s="53"/>
      <c r="K33" s="53"/>
    </row>
    <row r="34" spans="1:11" ht="23.25" customHeight="1" x14ac:dyDescent="0.25">
      <c r="A34" s="74"/>
      <c r="B34" s="42"/>
      <c r="C34" s="2" t="s">
        <v>5</v>
      </c>
      <c r="D34" s="35">
        <f t="shared" si="0"/>
        <v>2489</v>
      </c>
      <c r="E34" s="34">
        <v>2191</v>
      </c>
      <c r="F34" s="34">
        <v>298</v>
      </c>
      <c r="G34" s="33">
        <f>E34/F34*100</f>
        <v>735.23489932885911</v>
      </c>
      <c r="J34" s="53"/>
      <c r="K34" s="53"/>
    </row>
    <row r="35" spans="1:11" ht="23.25" customHeight="1" x14ac:dyDescent="0.25">
      <c r="A35" s="74"/>
      <c r="B35" s="42" t="s">
        <v>31</v>
      </c>
      <c r="C35" s="21" t="s">
        <v>13</v>
      </c>
      <c r="D35" s="35">
        <f t="shared" si="0"/>
        <v>238</v>
      </c>
      <c r="E35" s="34">
        <v>33</v>
      </c>
      <c r="F35" s="34">
        <v>205</v>
      </c>
      <c r="G35" s="33">
        <f>E35/F35*100</f>
        <v>16.097560975609756</v>
      </c>
      <c r="J35" s="53"/>
      <c r="K35" s="53"/>
    </row>
    <row r="36" spans="1:11" ht="23.25" customHeight="1" x14ac:dyDescent="0.25">
      <c r="A36" s="74"/>
      <c r="B36" s="42"/>
      <c r="C36" s="2" t="s">
        <v>6</v>
      </c>
      <c r="D36" s="35">
        <f t="shared" si="0"/>
        <v>0</v>
      </c>
      <c r="E36" s="34">
        <v>0</v>
      </c>
      <c r="F36" s="44">
        <v>0</v>
      </c>
      <c r="G36" s="43" t="s">
        <v>57</v>
      </c>
      <c r="J36" s="53"/>
      <c r="K36" s="53"/>
    </row>
    <row r="37" spans="1:11" ht="23.25" customHeight="1" x14ac:dyDescent="0.25">
      <c r="A37" s="74"/>
      <c r="B37" s="42"/>
      <c r="C37" s="2" t="s">
        <v>7</v>
      </c>
      <c r="D37" s="35">
        <f t="shared" si="0"/>
        <v>15</v>
      </c>
      <c r="E37" s="34">
        <v>8</v>
      </c>
      <c r="F37" s="34">
        <v>7</v>
      </c>
      <c r="G37" s="33">
        <f t="shared" ref="G37:G46" si="3">E37/F37*100</f>
        <v>114.28571428571428</v>
      </c>
      <c r="J37" s="53"/>
      <c r="K37" s="53"/>
    </row>
    <row r="38" spans="1:11" ht="23.25" customHeight="1" x14ac:dyDescent="0.25">
      <c r="A38" s="74"/>
      <c r="B38" s="42"/>
      <c r="C38" s="2" t="s">
        <v>8</v>
      </c>
      <c r="D38" s="35">
        <f t="shared" si="0"/>
        <v>128</v>
      </c>
      <c r="E38" s="34">
        <v>24</v>
      </c>
      <c r="F38" s="34">
        <v>104</v>
      </c>
      <c r="G38" s="33">
        <f t="shared" si="3"/>
        <v>23.076923076923077</v>
      </c>
      <c r="J38" s="53"/>
      <c r="K38" s="53"/>
    </row>
    <row r="39" spans="1:11" ht="23.25" customHeight="1" x14ac:dyDescent="0.25">
      <c r="A39" s="76"/>
      <c r="B39" s="41"/>
      <c r="C39" s="3" t="s">
        <v>9</v>
      </c>
      <c r="D39" s="40">
        <f t="shared" si="0"/>
        <v>95</v>
      </c>
      <c r="E39" s="39">
        <v>1</v>
      </c>
      <c r="F39" s="39">
        <v>94</v>
      </c>
      <c r="G39" s="38">
        <f t="shared" si="3"/>
        <v>1.0638297872340425</v>
      </c>
      <c r="J39" s="53"/>
      <c r="K39" s="53"/>
    </row>
    <row r="40" spans="1:11" ht="23.25" customHeight="1" x14ac:dyDescent="0.25">
      <c r="A40" s="73" t="s">
        <v>74</v>
      </c>
      <c r="B40" s="37" t="s">
        <v>0</v>
      </c>
      <c r="C40" s="2"/>
      <c r="D40" s="35">
        <f t="shared" si="0"/>
        <v>10249</v>
      </c>
      <c r="E40" s="34">
        <f>SUM(E41:E46)</f>
        <v>6486</v>
      </c>
      <c r="F40" s="34">
        <f>SUM(F41:F46)</f>
        <v>3763</v>
      </c>
      <c r="G40" s="33">
        <f t="shared" si="3"/>
        <v>172.36247674727611</v>
      </c>
      <c r="J40" s="52"/>
      <c r="K40" s="52"/>
    </row>
    <row r="41" spans="1:11" ht="23.25" customHeight="1" x14ac:dyDescent="0.25">
      <c r="A41" s="74"/>
      <c r="B41" s="36" t="s">
        <v>73</v>
      </c>
      <c r="C41" s="2"/>
      <c r="D41" s="35">
        <f t="shared" si="0"/>
        <v>3431</v>
      </c>
      <c r="E41" s="34">
        <v>1905</v>
      </c>
      <c r="F41" s="34">
        <v>1526</v>
      </c>
      <c r="G41" s="33">
        <f t="shared" si="3"/>
        <v>124.83617300131063</v>
      </c>
      <c r="J41" s="52"/>
      <c r="K41" s="52"/>
    </row>
    <row r="42" spans="1:11" ht="23.25" customHeight="1" x14ac:dyDescent="0.25">
      <c r="A42" s="74"/>
      <c r="B42" s="36" t="s">
        <v>72</v>
      </c>
      <c r="C42" s="2"/>
      <c r="D42" s="35">
        <f t="shared" si="0"/>
        <v>1573</v>
      </c>
      <c r="E42" s="34">
        <v>956</v>
      </c>
      <c r="F42" s="34">
        <v>617</v>
      </c>
      <c r="G42" s="33">
        <f t="shared" si="3"/>
        <v>154.94327390599676</v>
      </c>
      <c r="J42" s="52"/>
      <c r="K42" s="52"/>
    </row>
    <row r="43" spans="1:11" ht="23.25" customHeight="1" x14ac:dyDescent="0.25">
      <c r="A43" s="74"/>
      <c r="B43" s="36" t="s">
        <v>32</v>
      </c>
      <c r="C43" s="2"/>
      <c r="D43" s="35">
        <f t="shared" si="0"/>
        <v>1332</v>
      </c>
      <c r="E43" s="34">
        <v>941</v>
      </c>
      <c r="F43" s="34">
        <v>391</v>
      </c>
      <c r="G43" s="33">
        <f t="shared" si="3"/>
        <v>240.66496163682865</v>
      </c>
      <c r="J43" s="52"/>
      <c r="K43" s="52"/>
    </row>
    <row r="44" spans="1:11" ht="23.25" customHeight="1" x14ac:dyDescent="0.25">
      <c r="A44" s="74"/>
      <c r="B44" s="36" t="s">
        <v>33</v>
      </c>
      <c r="C44" s="2"/>
      <c r="D44" s="35">
        <f t="shared" si="0"/>
        <v>737</v>
      </c>
      <c r="E44" s="34">
        <v>413</v>
      </c>
      <c r="F44" s="34">
        <v>324</v>
      </c>
      <c r="G44" s="33">
        <f t="shared" si="3"/>
        <v>127.46913580246914</v>
      </c>
      <c r="J44" s="52"/>
      <c r="K44" s="52"/>
    </row>
    <row r="45" spans="1:11" ht="23.25" customHeight="1" x14ac:dyDescent="0.25">
      <c r="A45" s="74"/>
      <c r="B45" s="36" t="s">
        <v>34</v>
      </c>
      <c r="C45" s="2"/>
      <c r="D45" s="35">
        <f t="shared" si="0"/>
        <v>1421</v>
      </c>
      <c r="E45" s="34">
        <v>911</v>
      </c>
      <c r="F45" s="34">
        <v>510</v>
      </c>
      <c r="G45" s="33">
        <f t="shared" si="3"/>
        <v>178.62745098039215</v>
      </c>
      <c r="J45" s="52"/>
      <c r="K45" s="52"/>
    </row>
    <row r="46" spans="1:11" ht="23.25" customHeight="1" thickBot="1" x14ac:dyDescent="0.3">
      <c r="A46" s="75"/>
      <c r="B46" s="32" t="s">
        <v>35</v>
      </c>
      <c r="C46" s="31"/>
      <c r="D46" s="30">
        <f t="shared" si="0"/>
        <v>1755</v>
      </c>
      <c r="E46" s="29">
        <v>1360</v>
      </c>
      <c r="F46" s="29">
        <v>395</v>
      </c>
      <c r="G46" s="28">
        <f t="shared" si="3"/>
        <v>344.30379746835445</v>
      </c>
    </row>
    <row r="47" spans="1:11" ht="23.25" customHeight="1" x14ac:dyDescent="0.25">
      <c r="A47" s="1" t="s">
        <v>71</v>
      </c>
    </row>
  </sheetData>
  <mergeCells count="7">
    <mergeCell ref="A40:A46"/>
    <mergeCell ref="A23:A39"/>
    <mergeCell ref="D3:G3"/>
    <mergeCell ref="A3:C4"/>
    <mergeCell ref="A1:G1"/>
    <mergeCell ref="A5:A15"/>
    <mergeCell ref="A16:A2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2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7"/>
  <sheetViews>
    <sheetView zoomScaleNormal="100" zoomScaleSheetLayoutView="80" workbookViewId="0">
      <selection activeCell="F24" sqref="F24"/>
    </sheetView>
  </sheetViews>
  <sheetFormatPr defaultColWidth="9" defaultRowHeight="16.5" x14ac:dyDescent="0.25"/>
  <cols>
    <col min="1" max="1" width="9" style="1"/>
    <col min="2" max="2" width="18.375" style="1" bestFit="1" customWidth="1"/>
    <col min="3" max="3" width="9.5" style="1" bestFit="1" customWidth="1"/>
    <col min="4" max="6" width="11" style="1" customWidth="1"/>
    <col min="7" max="7" width="12.125" style="1" bestFit="1" customWidth="1"/>
    <col min="8" max="16384" width="9" style="1"/>
  </cols>
  <sheetData>
    <row r="1" spans="1:7" ht="39" customHeight="1" x14ac:dyDescent="0.25">
      <c r="A1" s="83" t="s">
        <v>70</v>
      </c>
      <c r="B1" s="83"/>
      <c r="C1" s="83"/>
      <c r="D1" s="83"/>
      <c r="E1" s="83"/>
      <c r="F1" s="83"/>
      <c r="G1" s="83"/>
    </row>
    <row r="2" spans="1:7" ht="21.75" thickBot="1" x14ac:dyDescent="0.3">
      <c r="A2" s="51"/>
      <c r="B2" s="51"/>
      <c r="C2" s="51"/>
      <c r="D2" s="51"/>
      <c r="E2" s="51"/>
      <c r="F2" s="51"/>
      <c r="G2" s="50" t="s">
        <v>69</v>
      </c>
    </row>
    <row r="3" spans="1:7" ht="23.25" customHeight="1" x14ac:dyDescent="0.25">
      <c r="A3" s="79" t="s">
        <v>68</v>
      </c>
      <c r="B3" s="80"/>
      <c r="C3" s="80"/>
      <c r="D3" s="77" t="s">
        <v>67</v>
      </c>
      <c r="E3" s="77"/>
      <c r="F3" s="77"/>
      <c r="G3" s="78"/>
    </row>
    <row r="4" spans="1:7" ht="39.75" customHeight="1" thickBot="1" x14ac:dyDescent="0.3">
      <c r="A4" s="81"/>
      <c r="B4" s="82"/>
      <c r="C4" s="82"/>
      <c r="D4" s="49" t="s">
        <v>66</v>
      </c>
      <c r="E4" s="49" t="s">
        <v>1</v>
      </c>
      <c r="F4" s="49" t="s">
        <v>2</v>
      </c>
      <c r="G4" s="48" t="s">
        <v>65</v>
      </c>
    </row>
    <row r="5" spans="1:7" ht="23.25" customHeight="1" x14ac:dyDescent="0.25">
      <c r="A5" s="74" t="s">
        <v>64</v>
      </c>
      <c r="B5" s="37" t="s">
        <v>0</v>
      </c>
      <c r="C5" s="2"/>
      <c r="D5" s="35">
        <f t="shared" ref="D5:D46" si="0">E5+F5</f>
        <v>10012</v>
      </c>
      <c r="E5" s="47">
        <f>SUM(E6:E15)</f>
        <v>6314</v>
      </c>
      <c r="F5" s="47">
        <f>SUM(F6:F15)</f>
        <v>3698</v>
      </c>
      <c r="G5" s="33">
        <f t="shared" ref="G5:G23" si="1">E5/F5*100</f>
        <v>170.74094104921579</v>
      </c>
    </row>
    <row r="6" spans="1:7" ht="23.25" customHeight="1" x14ac:dyDescent="0.25">
      <c r="A6" s="74"/>
      <c r="B6" s="36" t="s">
        <v>14</v>
      </c>
      <c r="C6" s="2"/>
      <c r="D6" s="35">
        <f t="shared" si="0"/>
        <v>684</v>
      </c>
      <c r="E6" s="34">
        <v>543</v>
      </c>
      <c r="F6" s="34">
        <v>141</v>
      </c>
      <c r="G6" s="33">
        <f t="shared" si="1"/>
        <v>385.10638297872339</v>
      </c>
    </row>
    <row r="7" spans="1:7" ht="23.25" customHeight="1" x14ac:dyDescent="0.25">
      <c r="A7" s="74"/>
      <c r="B7" s="36" t="s">
        <v>15</v>
      </c>
      <c r="C7" s="2"/>
      <c r="D7" s="35">
        <f t="shared" si="0"/>
        <v>1392</v>
      </c>
      <c r="E7" s="34">
        <v>789</v>
      </c>
      <c r="F7" s="34">
        <v>603</v>
      </c>
      <c r="G7" s="33">
        <f t="shared" si="1"/>
        <v>130.84577114427859</v>
      </c>
    </row>
    <row r="8" spans="1:7" ht="23.25" customHeight="1" x14ac:dyDescent="0.25">
      <c r="A8" s="74"/>
      <c r="B8" s="36" t="s">
        <v>16</v>
      </c>
      <c r="C8" s="2"/>
      <c r="D8" s="35">
        <f t="shared" si="0"/>
        <v>1878</v>
      </c>
      <c r="E8" s="34">
        <v>1150</v>
      </c>
      <c r="F8" s="34">
        <v>728</v>
      </c>
      <c r="G8" s="33">
        <f t="shared" si="1"/>
        <v>157.96703296703296</v>
      </c>
    </row>
    <row r="9" spans="1:7" ht="23.25" customHeight="1" x14ac:dyDescent="0.25">
      <c r="A9" s="74"/>
      <c r="B9" s="36" t="s">
        <v>17</v>
      </c>
      <c r="C9" s="2"/>
      <c r="D9" s="35">
        <f t="shared" si="0"/>
        <v>1443</v>
      </c>
      <c r="E9" s="34">
        <v>868</v>
      </c>
      <c r="F9" s="34">
        <v>575</v>
      </c>
      <c r="G9" s="33">
        <f t="shared" si="1"/>
        <v>150.95652173913044</v>
      </c>
    </row>
    <row r="10" spans="1:7" ht="23.25" customHeight="1" x14ac:dyDescent="0.25">
      <c r="A10" s="74"/>
      <c r="B10" s="36" t="s">
        <v>10</v>
      </c>
      <c r="C10" s="2"/>
      <c r="D10" s="35">
        <f t="shared" si="0"/>
        <v>1604</v>
      </c>
      <c r="E10" s="34">
        <v>1119</v>
      </c>
      <c r="F10" s="34">
        <v>485</v>
      </c>
      <c r="G10" s="33">
        <f t="shared" si="1"/>
        <v>230.72164948453607</v>
      </c>
    </row>
    <row r="11" spans="1:7" ht="23.25" customHeight="1" x14ac:dyDescent="0.25">
      <c r="A11" s="74"/>
      <c r="B11" s="36" t="s">
        <v>11</v>
      </c>
      <c r="C11" s="2"/>
      <c r="D11" s="35">
        <f t="shared" si="0"/>
        <v>1599</v>
      </c>
      <c r="E11" s="34">
        <v>1070</v>
      </c>
      <c r="F11" s="34">
        <v>529</v>
      </c>
      <c r="G11" s="33">
        <f t="shared" si="1"/>
        <v>202.26843100189038</v>
      </c>
    </row>
    <row r="12" spans="1:7" ht="23.25" customHeight="1" x14ac:dyDescent="0.25">
      <c r="A12" s="74"/>
      <c r="B12" s="36" t="s">
        <v>18</v>
      </c>
      <c r="C12" s="2"/>
      <c r="D12" s="35">
        <f t="shared" si="0"/>
        <v>887</v>
      </c>
      <c r="E12" s="34">
        <v>485</v>
      </c>
      <c r="F12" s="34">
        <v>402</v>
      </c>
      <c r="G12" s="33">
        <f t="shared" si="1"/>
        <v>120.64676616915422</v>
      </c>
    </row>
    <row r="13" spans="1:7" ht="23.25" customHeight="1" x14ac:dyDescent="0.25">
      <c r="A13" s="74"/>
      <c r="B13" s="36" t="s">
        <v>12</v>
      </c>
      <c r="C13" s="2"/>
      <c r="D13" s="35">
        <f t="shared" si="0"/>
        <v>396</v>
      </c>
      <c r="E13" s="34">
        <v>212</v>
      </c>
      <c r="F13" s="34">
        <v>184</v>
      </c>
      <c r="G13" s="33">
        <f t="shared" si="1"/>
        <v>115.21739130434783</v>
      </c>
    </row>
    <row r="14" spans="1:7" ht="23.25" customHeight="1" x14ac:dyDescent="0.25">
      <c r="A14" s="74"/>
      <c r="B14" s="36" t="s">
        <v>19</v>
      </c>
      <c r="C14" s="2"/>
      <c r="D14" s="35">
        <f t="shared" si="0"/>
        <v>121</v>
      </c>
      <c r="E14" s="34">
        <v>73</v>
      </c>
      <c r="F14" s="34">
        <v>48</v>
      </c>
      <c r="G14" s="33">
        <f t="shared" si="1"/>
        <v>152.08333333333331</v>
      </c>
    </row>
    <row r="15" spans="1:7" ht="23.25" customHeight="1" x14ac:dyDescent="0.25">
      <c r="A15" s="76"/>
      <c r="B15" s="46" t="s">
        <v>20</v>
      </c>
      <c r="C15" s="3"/>
      <c r="D15" s="40">
        <f t="shared" si="0"/>
        <v>8</v>
      </c>
      <c r="E15" s="39">
        <v>5</v>
      </c>
      <c r="F15" s="39">
        <v>3</v>
      </c>
      <c r="G15" s="38">
        <f t="shared" si="1"/>
        <v>166.66666666666669</v>
      </c>
    </row>
    <row r="16" spans="1:7" ht="23.25" customHeight="1" x14ac:dyDescent="0.25">
      <c r="A16" s="73" t="s">
        <v>21</v>
      </c>
      <c r="B16" s="37" t="s">
        <v>0</v>
      </c>
      <c r="C16" s="2"/>
      <c r="D16" s="35">
        <f t="shared" si="0"/>
        <v>10012</v>
      </c>
      <c r="E16" s="34">
        <f>SUM(E17:E22)</f>
        <v>6314</v>
      </c>
      <c r="F16" s="34">
        <f>SUM(F17:F22)</f>
        <v>3698</v>
      </c>
      <c r="G16" s="33">
        <f t="shared" si="1"/>
        <v>170.74094104921579</v>
      </c>
    </row>
    <row r="17" spans="1:7" ht="23.25" customHeight="1" x14ac:dyDescent="0.25">
      <c r="A17" s="74"/>
      <c r="B17" s="36" t="s">
        <v>22</v>
      </c>
      <c r="C17" s="2"/>
      <c r="D17" s="35">
        <f t="shared" si="0"/>
        <v>57</v>
      </c>
      <c r="E17" s="34">
        <v>55</v>
      </c>
      <c r="F17" s="34">
        <v>2</v>
      </c>
      <c r="G17" s="33">
        <f t="shared" si="1"/>
        <v>2750</v>
      </c>
    </row>
    <row r="18" spans="1:7" ht="23.25" customHeight="1" x14ac:dyDescent="0.25">
      <c r="A18" s="74"/>
      <c r="B18" s="36" t="s">
        <v>23</v>
      </c>
      <c r="C18" s="2"/>
      <c r="D18" s="35">
        <f t="shared" si="0"/>
        <v>1819</v>
      </c>
      <c r="E18" s="34">
        <v>1021</v>
      </c>
      <c r="F18" s="34">
        <v>798</v>
      </c>
      <c r="G18" s="33">
        <f t="shared" si="1"/>
        <v>127.94486215538848</v>
      </c>
    </row>
    <row r="19" spans="1:7" ht="23.25" customHeight="1" x14ac:dyDescent="0.25">
      <c r="A19" s="74"/>
      <c r="B19" s="36" t="s">
        <v>24</v>
      </c>
      <c r="C19" s="2"/>
      <c r="D19" s="35">
        <f t="shared" si="0"/>
        <v>4119</v>
      </c>
      <c r="E19" s="34">
        <v>1950</v>
      </c>
      <c r="F19" s="34">
        <v>2169</v>
      </c>
      <c r="G19" s="33">
        <f t="shared" si="1"/>
        <v>89.903181189488251</v>
      </c>
    </row>
    <row r="20" spans="1:7" ht="23.25" customHeight="1" x14ac:dyDescent="0.25">
      <c r="A20" s="74"/>
      <c r="B20" s="36" t="s">
        <v>25</v>
      </c>
      <c r="C20" s="2"/>
      <c r="D20" s="35">
        <f t="shared" si="0"/>
        <v>3204</v>
      </c>
      <c r="E20" s="34">
        <v>2605</v>
      </c>
      <c r="F20" s="34">
        <v>599</v>
      </c>
      <c r="G20" s="33">
        <f t="shared" si="1"/>
        <v>434.89148580968282</v>
      </c>
    </row>
    <row r="21" spans="1:7" ht="23.25" customHeight="1" x14ac:dyDescent="0.25">
      <c r="A21" s="74"/>
      <c r="B21" s="36" t="s">
        <v>26</v>
      </c>
      <c r="C21" s="2"/>
      <c r="D21" s="35">
        <f t="shared" si="0"/>
        <v>805</v>
      </c>
      <c r="E21" s="34">
        <v>676</v>
      </c>
      <c r="F21" s="34">
        <v>129</v>
      </c>
      <c r="G21" s="33">
        <f t="shared" si="1"/>
        <v>524.03100775193798</v>
      </c>
    </row>
    <row r="22" spans="1:7" ht="23.25" customHeight="1" x14ac:dyDescent="0.25">
      <c r="A22" s="76"/>
      <c r="B22" s="46" t="s">
        <v>27</v>
      </c>
      <c r="C22" s="3"/>
      <c r="D22" s="40">
        <f t="shared" si="0"/>
        <v>8</v>
      </c>
      <c r="E22" s="39">
        <v>7</v>
      </c>
      <c r="F22" s="39">
        <v>1</v>
      </c>
      <c r="G22" s="38">
        <f t="shared" si="1"/>
        <v>700</v>
      </c>
    </row>
    <row r="23" spans="1:7" ht="23.25" customHeight="1" x14ac:dyDescent="0.25">
      <c r="A23" s="73" t="s">
        <v>63</v>
      </c>
      <c r="B23" s="37" t="s">
        <v>0</v>
      </c>
      <c r="C23" s="2"/>
      <c r="D23" s="35">
        <f t="shared" si="0"/>
        <v>10012</v>
      </c>
      <c r="E23" s="34">
        <f>E24+E26+E31+E35+E25</f>
        <v>6314</v>
      </c>
      <c r="F23" s="34">
        <f>F24+F26+F31+F35+F25</f>
        <v>3698</v>
      </c>
      <c r="G23" s="45">
        <f t="shared" si="1"/>
        <v>170.74094104921579</v>
      </c>
    </row>
    <row r="24" spans="1:7" ht="23.25" customHeight="1" x14ac:dyDescent="0.25">
      <c r="A24" s="74"/>
      <c r="B24" s="42" t="s">
        <v>62</v>
      </c>
      <c r="C24" s="2"/>
      <c r="D24" s="35">
        <f t="shared" si="0"/>
        <v>1</v>
      </c>
      <c r="E24" s="34">
        <v>1</v>
      </c>
      <c r="F24" s="44">
        <v>0</v>
      </c>
      <c r="G24" s="43" t="s">
        <v>57</v>
      </c>
    </row>
    <row r="25" spans="1:7" ht="23.25" customHeight="1" x14ac:dyDescent="0.25">
      <c r="A25" s="74"/>
      <c r="B25" s="42" t="s">
        <v>61</v>
      </c>
      <c r="C25" s="2"/>
      <c r="D25" s="35">
        <f t="shared" si="0"/>
        <v>26</v>
      </c>
      <c r="E25" s="34">
        <v>20</v>
      </c>
      <c r="F25" s="34">
        <v>6</v>
      </c>
      <c r="G25" s="33">
        <f t="shared" ref="G25:G35" si="2">E25/F25*100</f>
        <v>333.33333333333337</v>
      </c>
    </row>
    <row r="26" spans="1:7" ht="23.25" customHeight="1" x14ac:dyDescent="0.25">
      <c r="A26" s="74"/>
      <c r="B26" s="42" t="s">
        <v>28</v>
      </c>
      <c r="C26" s="21" t="s">
        <v>13</v>
      </c>
      <c r="D26" s="35">
        <f t="shared" si="0"/>
        <v>5192</v>
      </c>
      <c r="E26" s="34">
        <v>2065</v>
      </c>
      <c r="F26" s="34">
        <v>3127</v>
      </c>
      <c r="G26" s="33">
        <f t="shared" si="2"/>
        <v>66.037735849056602</v>
      </c>
    </row>
    <row r="27" spans="1:7" ht="23.25" customHeight="1" x14ac:dyDescent="0.25">
      <c r="A27" s="74"/>
      <c r="B27" s="42"/>
      <c r="C27" s="2" t="s">
        <v>60</v>
      </c>
      <c r="D27" s="35">
        <f t="shared" si="0"/>
        <v>148</v>
      </c>
      <c r="E27" s="34">
        <v>102</v>
      </c>
      <c r="F27" s="34">
        <v>46</v>
      </c>
      <c r="G27" s="33">
        <f t="shared" si="2"/>
        <v>221.73913043478262</v>
      </c>
    </row>
    <row r="28" spans="1:7" ht="23.25" customHeight="1" x14ac:dyDescent="0.25">
      <c r="A28" s="74"/>
      <c r="B28" s="42"/>
      <c r="C28" s="22" t="s">
        <v>59</v>
      </c>
      <c r="D28" s="35">
        <f t="shared" si="0"/>
        <v>3183</v>
      </c>
      <c r="E28" s="34">
        <v>1351</v>
      </c>
      <c r="F28" s="34">
        <v>1832</v>
      </c>
      <c r="G28" s="33">
        <f t="shared" si="2"/>
        <v>73.744541484716152</v>
      </c>
    </row>
    <row r="29" spans="1:7" ht="23.25" customHeight="1" x14ac:dyDescent="0.25">
      <c r="A29" s="74"/>
      <c r="B29" s="42"/>
      <c r="C29" s="2" t="s">
        <v>58</v>
      </c>
      <c r="D29" s="35">
        <f t="shared" si="0"/>
        <v>1849</v>
      </c>
      <c r="E29" s="34">
        <v>612</v>
      </c>
      <c r="F29" s="34">
        <v>1237</v>
      </c>
      <c r="G29" s="33">
        <f t="shared" si="2"/>
        <v>49.474535165723523</v>
      </c>
    </row>
    <row r="30" spans="1:7" ht="23.25" customHeight="1" x14ac:dyDescent="0.25">
      <c r="A30" s="74"/>
      <c r="B30" s="42"/>
      <c r="C30" s="2" t="s">
        <v>29</v>
      </c>
      <c r="D30" s="35">
        <f t="shared" si="0"/>
        <v>12</v>
      </c>
      <c r="E30" s="44">
        <v>0</v>
      </c>
      <c r="F30" s="34">
        <v>12</v>
      </c>
      <c r="G30" s="33">
        <f t="shared" si="2"/>
        <v>0</v>
      </c>
    </row>
    <row r="31" spans="1:7" ht="23.25" customHeight="1" x14ac:dyDescent="0.25">
      <c r="A31" s="74"/>
      <c r="B31" s="42" t="s">
        <v>30</v>
      </c>
      <c r="C31" s="21" t="s">
        <v>13</v>
      </c>
      <c r="D31" s="35">
        <f t="shared" si="0"/>
        <v>4559</v>
      </c>
      <c r="E31" s="34">
        <v>4192</v>
      </c>
      <c r="F31" s="34">
        <v>367</v>
      </c>
      <c r="G31" s="33">
        <f t="shared" si="2"/>
        <v>1142.234332425068</v>
      </c>
    </row>
    <row r="32" spans="1:7" ht="23.25" customHeight="1" x14ac:dyDescent="0.25">
      <c r="A32" s="74"/>
      <c r="B32" s="42"/>
      <c r="C32" s="2" t="s">
        <v>3</v>
      </c>
      <c r="D32" s="35">
        <f t="shared" si="0"/>
        <v>26</v>
      </c>
      <c r="E32" s="34">
        <v>25</v>
      </c>
      <c r="F32" s="34">
        <v>1</v>
      </c>
      <c r="G32" s="33">
        <f t="shared" si="2"/>
        <v>2500</v>
      </c>
    </row>
    <row r="33" spans="1:7" ht="23.25" customHeight="1" x14ac:dyDescent="0.25">
      <c r="A33" s="74"/>
      <c r="B33" s="42"/>
      <c r="C33" s="2" t="s">
        <v>4</v>
      </c>
      <c r="D33" s="35">
        <f t="shared" si="0"/>
        <v>2181</v>
      </c>
      <c r="E33" s="34">
        <v>2062</v>
      </c>
      <c r="F33" s="34">
        <v>119</v>
      </c>
      <c r="G33" s="33">
        <f t="shared" si="2"/>
        <v>1732.7731092436973</v>
      </c>
    </row>
    <row r="34" spans="1:7" ht="23.25" customHeight="1" x14ac:dyDescent="0.25">
      <c r="A34" s="74"/>
      <c r="B34" s="42"/>
      <c r="C34" s="2" t="s">
        <v>5</v>
      </c>
      <c r="D34" s="35">
        <f t="shared" si="0"/>
        <v>2352</v>
      </c>
      <c r="E34" s="34">
        <v>2105</v>
      </c>
      <c r="F34" s="34">
        <v>247</v>
      </c>
      <c r="G34" s="33">
        <f t="shared" si="2"/>
        <v>852.22672064777316</v>
      </c>
    </row>
    <row r="35" spans="1:7" ht="23.25" customHeight="1" x14ac:dyDescent="0.25">
      <c r="A35" s="74"/>
      <c r="B35" s="42" t="s">
        <v>31</v>
      </c>
      <c r="C35" s="21" t="s">
        <v>13</v>
      </c>
      <c r="D35" s="35">
        <f t="shared" si="0"/>
        <v>234</v>
      </c>
      <c r="E35" s="34">
        <v>36</v>
      </c>
      <c r="F35" s="34">
        <v>198</v>
      </c>
      <c r="G35" s="33">
        <f t="shared" si="2"/>
        <v>18.181818181818183</v>
      </c>
    </row>
    <row r="36" spans="1:7" ht="23.25" customHeight="1" x14ac:dyDescent="0.25">
      <c r="A36" s="74"/>
      <c r="B36" s="42"/>
      <c r="C36" s="2" t="s">
        <v>6</v>
      </c>
      <c r="D36" s="35">
        <f t="shared" si="0"/>
        <v>1</v>
      </c>
      <c r="E36" s="34">
        <v>1</v>
      </c>
      <c r="F36" s="44">
        <v>0</v>
      </c>
      <c r="G36" s="43" t="s">
        <v>57</v>
      </c>
    </row>
    <row r="37" spans="1:7" ht="23.25" customHeight="1" x14ac:dyDescent="0.25">
      <c r="A37" s="74"/>
      <c r="B37" s="42"/>
      <c r="C37" s="2" t="s">
        <v>7</v>
      </c>
      <c r="D37" s="35">
        <f t="shared" si="0"/>
        <v>18</v>
      </c>
      <c r="E37" s="34">
        <v>10</v>
      </c>
      <c r="F37" s="34">
        <v>8</v>
      </c>
      <c r="G37" s="33">
        <f t="shared" ref="G37:G46" si="3">E37/F37*100</f>
        <v>125</v>
      </c>
    </row>
    <row r="38" spans="1:7" ht="23.25" customHeight="1" x14ac:dyDescent="0.25">
      <c r="A38" s="74"/>
      <c r="B38" s="42"/>
      <c r="C38" s="2" t="s">
        <v>8</v>
      </c>
      <c r="D38" s="35">
        <f t="shared" si="0"/>
        <v>126</v>
      </c>
      <c r="E38" s="34">
        <v>24</v>
      </c>
      <c r="F38" s="34">
        <v>102</v>
      </c>
      <c r="G38" s="33">
        <f t="shared" si="3"/>
        <v>23.52941176470588</v>
      </c>
    </row>
    <row r="39" spans="1:7" ht="23.25" customHeight="1" x14ac:dyDescent="0.25">
      <c r="A39" s="76"/>
      <c r="B39" s="41"/>
      <c r="C39" s="3" t="s">
        <v>9</v>
      </c>
      <c r="D39" s="40">
        <f t="shared" si="0"/>
        <v>89</v>
      </c>
      <c r="E39" s="39">
        <v>1</v>
      </c>
      <c r="F39" s="39">
        <v>88</v>
      </c>
      <c r="G39" s="38">
        <f t="shared" si="3"/>
        <v>1.1363636363636365</v>
      </c>
    </row>
    <row r="40" spans="1:7" ht="23.25" customHeight="1" x14ac:dyDescent="0.25">
      <c r="A40" s="73" t="s">
        <v>55</v>
      </c>
      <c r="B40" s="37" t="s">
        <v>0</v>
      </c>
      <c r="C40" s="2"/>
      <c r="D40" s="35">
        <f t="shared" si="0"/>
        <v>10012</v>
      </c>
      <c r="E40" s="34">
        <f>SUM(E41:E46)</f>
        <v>6314</v>
      </c>
      <c r="F40" s="34">
        <f>SUM(F41:F46)</f>
        <v>3698</v>
      </c>
      <c r="G40" s="33">
        <f t="shared" si="3"/>
        <v>170.74094104921579</v>
      </c>
    </row>
    <row r="41" spans="1:7" ht="23.25" customHeight="1" x14ac:dyDescent="0.25">
      <c r="A41" s="74"/>
      <c r="B41" s="36" t="s">
        <v>54</v>
      </c>
      <c r="C41" s="2"/>
      <c r="D41" s="35">
        <f t="shared" si="0"/>
        <v>3295</v>
      </c>
      <c r="E41" s="34">
        <v>1754</v>
      </c>
      <c r="F41" s="34">
        <v>1541</v>
      </c>
      <c r="G41" s="33">
        <f t="shared" si="3"/>
        <v>113.82219338092148</v>
      </c>
    </row>
    <row r="42" spans="1:7" ht="23.25" customHeight="1" x14ac:dyDescent="0.25">
      <c r="A42" s="74"/>
      <c r="B42" s="36" t="s">
        <v>53</v>
      </c>
      <c r="C42" s="2"/>
      <c r="D42" s="35">
        <f t="shared" si="0"/>
        <v>1495</v>
      </c>
      <c r="E42" s="34">
        <v>957</v>
      </c>
      <c r="F42" s="34">
        <v>538</v>
      </c>
      <c r="G42" s="33">
        <f t="shared" si="3"/>
        <v>177.88104089219331</v>
      </c>
    </row>
    <row r="43" spans="1:7" ht="23.25" customHeight="1" x14ac:dyDescent="0.25">
      <c r="A43" s="74"/>
      <c r="B43" s="36" t="s">
        <v>32</v>
      </c>
      <c r="C43" s="2"/>
      <c r="D43" s="35">
        <f t="shared" si="0"/>
        <v>1343</v>
      </c>
      <c r="E43" s="34">
        <v>947</v>
      </c>
      <c r="F43" s="34">
        <v>396</v>
      </c>
      <c r="G43" s="33">
        <f t="shared" si="3"/>
        <v>239.14141414141415</v>
      </c>
    </row>
    <row r="44" spans="1:7" ht="23.25" customHeight="1" x14ac:dyDescent="0.25">
      <c r="A44" s="74"/>
      <c r="B44" s="36" t="s">
        <v>33</v>
      </c>
      <c r="C44" s="2"/>
      <c r="D44" s="35">
        <f t="shared" si="0"/>
        <v>673</v>
      </c>
      <c r="E44" s="34">
        <v>349</v>
      </c>
      <c r="F44" s="34">
        <v>324</v>
      </c>
      <c r="G44" s="33">
        <f t="shared" si="3"/>
        <v>107.71604938271604</v>
      </c>
    </row>
    <row r="45" spans="1:7" ht="23.25" customHeight="1" x14ac:dyDescent="0.25">
      <c r="A45" s="74"/>
      <c r="B45" s="36" t="s">
        <v>34</v>
      </c>
      <c r="C45" s="2"/>
      <c r="D45" s="35">
        <f t="shared" si="0"/>
        <v>1383</v>
      </c>
      <c r="E45" s="34">
        <v>833</v>
      </c>
      <c r="F45" s="34">
        <v>550</v>
      </c>
      <c r="G45" s="33">
        <f t="shared" si="3"/>
        <v>151.45454545454547</v>
      </c>
    </row>
    <row r="46" spans="1:7" ht="23.25" customHeight="1" thickBot="1" x14ac:dyDescent="0.3">
      <c r="A46" s="75"/>
      <c r="B46" s="32" t="s">
        <v>35</v>
      </c>
      <c r="C46" s="31"/>
      <c r="D46" s="30">
        <f t="shared" si="0"/>
        <v>1823</v>
      </c>
      <c r="E46" s="29">
        <v>1474</v>
      </c>
      <c r="F46" s="29">
        <v>349</v>
      </c>
      <c r="G46" s="28">
        <f t="shared" si="3"/>
        <v>422.34957020057305</v>
      </c>
    </row>
    <row r="47" spans="1:7" ht="23.25" customHeight="1" x14ac:dyDescent="0.25">
      <c r="A47" s="1" t="s">
        <v>52</v>
      </c>
    </row>
  </sheetData>
  <mergeCells count="7">
    <mergeCell ref="A40:A46"/>
    <mergeCell ref="A23:A39"/>
    <mergeCell ref="D3:G3"/>
    <mergeCell ref="A3:C4"/>
    <mergeCell ref="A1:G1"/>
    <mergeCell ref="A5:A15"/>
    <mergeCell ref="A16:A2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7"/>
  <sheetViews>
    <sheetView zoomScaleNormal="100" zoomScaleSheetLayoutView="80" workbookViewId="0">
      <selection activeCell="J6" sqref="J6"/>
    </sheetView>
  </sheetViews>
  <sheetFormatPr defaultColWidth="9" defaultRowHeight="16.5" x14ac:dyDescent="0.25"/>
  <cols>
    <col min="1" max="1" width="9" style="1"/>
    <col min="2" max="2" width="18.375" style="1" bestFit="1" customWidth="1"/>
    <col min="3" max="3" width="9.5" style="1" bestFit="1" customWidth="1"/>
    <col min="4" max="6" width="11" style="1" customWidth="1"/>
    <col min="7" max="7" width="12.125" style="1" bestFit="1" customWidth="1"/>
    <col min="8" max="16384" width="9" style="1"/>
  </cols>
  <sheetData>
    <row r="1" spans="1:7" ht="39" customHeight="1" x14ac:dyDescent="0.25">
      <c r="A1" s="83" t="s">
        <v>70</v>
      </c>
      <c r="B1" s="83"/>
      <c r="C1" s="83"/>
      <c r="D1" s="83"/>
      <c r="E1" s="83"/>
      <c r="F1" s="83"/>
      <c r="G1" s="83"/>
    </row>
    <row r="2" spans="1:7" ht="21.75" thickBot="1" x14ac:dyDescent="0.3">
      <c r="A2" s="51"/>
      <c r="B2" s="51"/>
      <c r="C2" s="51"/>
      <c r="D2" s="51"/>
      <c r="E2" s="51"/>
      <c r="F2" s="51"/>
      <c r="G2" s="50" t="s">
        <v>69</v>
      </c>
    </row>
    <row r="3" spans="1:7" ht="23.25" customHeight="1" x14ac:dyDescent="0.25">
      <c r="A3" s="79" t="s">
        <v>68</v>
      </c>
      <c r="B3" s="80"/>
      <c r="C3" s="80"/>
      <c r="D3" s="77" t="s">
        <v>127</v>
      </c>
      <c r="E3" s="77"/>
      <c r="F3" s="77"/>
      <c r="G3" s="78"/>
    </row>
    <row r="4" spans="1:7" ht="39.75" customHeight="1" thickBot="1" x14ac:dyDescent="0.3">
      <c r="A4" s="81"/>
      <c r="B4" s="82"/>
      <c r="C4" s="82"/>
      <c r="D4" s="49" t="s">
        <v>66</v>
      </c>
      <c r="E4" s="49" t="s">
        <v>1</v>
      </c>
      <c r="F4" s="49" t="s">
        <v>2</v>
      </c>
      <c r="G4" s="48" t="s">
        <v>65</v>
      </c>
    </row>
    <row r="5" spans="1:7" ht="23.25" customHeight="1" x14ac:dyDescent="0.25">
      <c r="A5" s="74" t="s">
        <v>64</v>
      </c>
      <c r="B5" s="37" t="s">
        <v>0</v>
      </c>
      <c r="C5" s="2"/>
      <c r="D5" s="35">
        <v>9561</v>
      </c>
      <c r="E5" s="47">
        <v>6084</v>
      </c>
      <c r="F5" s="47">
        <v>3477</v>
      </c>
      <c r="G5" s="33">
        <v>174.98</v>
      </c>
    </row>
    <row r="6" spans="1:7" ht="23.25" customHeight="1" x14ac:dyDescent="0.25">
      <c r="A6" s="74"/>
      <c r="B6" s="36" t="s">
        <v>14</v>
      </c>
      <c r="C6" s="2"/>
      <c r="D6" s="35">
        <v>562</v>
      </c>
      <c r="E6" s="34">
        <v>427</v>
      </c>
      <c r="F6" s="34">
        <v>135</v>
      </c>
      <c r="G6" s="33">
        <v>316.3</v>
      </c>
    </row>
    <row r="7" spans="1:7" ht="23.25" customHeight="1" x14ac:dyDescent="0.25">
      <c r="A7" s="74"/>
      <c r="B7" s="36" t="s">
        <v>15</v>
      </c>
      <c r="C7" s="2"/>
      <c r="D7" s="35">
        <v>1261</v>
      </c>
      <c r="E7" s="34">
        <v>735</v>
      </c>
      <c r="F7" s="34">
        <v>526</v>
      </c>
      <c r="G7" s="33">
        <v>139.72999999999999</v>
      </c>
    </row>
    <row r="8" spans="1:7" ht="23.25" customHeight="1" x14ac:dyDescent="0.25">
      <c r="A8" s="74"/>
      <c r="B8" s="36" t="s">
        <v>16</v>
      </c>
      <c r="C8" s="2"/>
      <c r="D8" s="35">
        <v>1754</v>
      </c>
      <c r="E8" s="34">
        <v>1080</v>
      </c>
      <c r="F8" s="34">
        <v>674</v>
      </c>
      <c r="G8" s="33">
        <v>160.24</v>
      </c>
    </row>
    <row r="9" spans="1:7" ht="23.25" customHeight="1" x14ac:dyDescent="0.25">
      <c r="A9" s="74"/>
      <c r="B9" s="36" t="s">
        <v>17</v>
      </c>
      <c r="C9" s="2"/>
      <c r="D9" s="35">
        <v>1372</v>
      </c>
      <c r="E9" s="34">
        <v>845</v>
      </c>
      <c r="F9" s="34">
        <v>527</v>
      </c>
      <c r="G9" s="33">
        <v>160.34</v>
      </c>
    </row>
    <row r="10" spans="1:7" ht="23.25" customHeight="1" x14ac:dyDescent="0.25">
      <c r="A10" s="74"/>
      <c r="B10" s="36" t="s">
        <v>10</v>
      </c>
      <c r="C10" s="2"/>
      <c r="D10" s="35">
        <v>1570</v>
      </c>
      <c r="E10" s="34">
        <v>1085</v>
      </c>
      <c r="F10" s="34">
        <v>485</v>
      </c>
      <c r="G10" s="33">
        <v>223.71</v>
      </c>
    </row>
    <row r="11" spans="1:7" ht="23.25" customHeight="1" x14ac:dyDescent="0.25">
      <c r="A11" s="74"/>
      <c r="B11" s="36" t="s">
        <v>11</v>
      </c>
      <c r="C11" s="2"/>
      <c r="D11" s="35">
        <v>1599</v>
      </c>
      <c r="E11" s="34">
        <v>1090</v>
      </c>
      <c r="F11" s="34">
        <v>509</v>
      </c>
      <c r="G11" s="33">
        <v>214.15</v>
      </c>
    </row>
    <row r="12" spans="1:7" ht="23.25" customHeight="1" x14ac:dyDescent="0.25">
      <c r="A12" s="74"/>
      <c r="B12" s="36" t="s">
        <v>18</v>
      </c>
      <c r="C12" s="2"/>
      <c r="D12" s="35">
        <v>907</v>
      </c>
      <c r="E12" s="34">
        <v>511</v>
      </c>
      <c r="F12" s="34">
        <v>396</v>
      </c>
      <c r="G12" s="33">
        <v>129.04</v>
      </c>
    </row>
    <row r="13" spans="1:7" ht="23.25" customHeight="1" x14ac:dyDescent="0.25">
      <c r="A13" s="74"/>
      <c r="B13" s="36" t="s">
        <v>12</v>
      </c>
      <c r="C13" s="2"/>
      <c r="D13" s="35">
        <v>392</v>
      </c>
      <c r="E13" s="34">
        <v>222</v>
      </c>
      <c r="F13" s="34">
        <v>170</v>
      </c>
      <c r="G13" s="33">
        <v>130.59</v>
      </c>
    </row>
    <row r="14" spans="1:7" ht="23.25" customHeight="1" x14ac:dyDescent="0.25">
      <c r="A14" s="74"/>
      <c r="B14" s="36" t="s">
        <v>19</v>
      </c>
      <c r="C14" s="2"/>
      <c r="D14" s="35">
        <v>134</v>
      </c>
      <c r="E14" s="34">
        <v>81</v>
      </c>
      <c r="F14" s="34">
        <v>53</v>
      </c>
      <c r="G14" s="33">
        <v>152.83000000000001</v>
      </c>
    </row>
    <row r="15" spans="1:7" ht="23.25" customHeight="1" x14ac:dyDescent="0.25">
      <c r="A15" s="76"/>
      <c r="B15" s="46" t="s">
        <v>20</v>
      </c>
      <c r="C15" s="3"/>
      <c r="D15" s="40">
        <v>10</v>
      </c>
      <c r="E15" s="39">
        <v>8</v>
      </c>
      <c r="F15" s="39">
        <v>2</v>
      </c>
      <c r="G15" s="38">
        <v>400</v>
      </c>
    </row>
    <row r="16" spans="1:7" ht="23.25" customHeight="1" x14ac:dyDescent="0.25">
      <c r="A16" s="73" t="s">
        <v>21</v>
      </c>
      <c r="B16" s="37" t="s">
        <v>0</v>
      </c>
      <c r="C16" s="2"/>
      <c r="D16" s="35">
        <v>9561</v>
      </c>
      <c r="E16" s="34">
        <v>6084</v>
      </c>
      <c r="F16" s="34">
        <v>3477</v>
      </c>
      <c r="G16" s="33">
        <v>174.98</v>
      </c>
    </row>
    <row r="17" spans="1:7" ht="23.25" customHeight="1" x14ac:dyDescent="0.25">
      <c r="A17" s="74"/>
      <c r="B17" s="36" t="s">
        <v>22</v>
      </c>
      <c r="C17" s="2"/>
      <c r="D17" s="35">
        <v>53</v>
      </c>
      <c r="E17" s="34">
        <v>51</v>
      </c>
      <c r="F17" s="34">
        <v>2</v>
      </c>
      <c r="G17" s="33">
        <v>2550</v>
      </c>
    </row>
    <row r="18" spans="1:7" ht="23.25" customHeight="1" x14ac:dyDescent="0.25">
      <c r="A18" s="74"/>
      <c r="B18" s="36" t="s">
        <v>23</v>
      </c>
      <c r="C18" s="2"/>
      <c r="D18" s="35">
        <v>1596</v>
      </c>
      <c r="E18" s="34">
        <v>900</v>
      </c>
      <c r="F18" s="34">
        <v>696</v>
      </c>
      <c r="G18" s="33">
        <v>129.31</v>
      </c>
    </row>
    <row r="19" spans="1:7" ht="23.25" customHeight="1" x14ac:dyDescent="0.25">
      <c r="A19" s="74"/>
      <c r="B19" s="36" t="s">
        <v>24</v>
      </c>
      <c r="C19" s="2"/>
      <c r="D19" s="35">
        <v>3766</v>
      </c>
      <c r="E19" s="34">
        <v>1792</v>
      </c>
      <c r="F19" s="34">
        <v>1974</v>
      </c>
      <c r="G19" s="33">
        <v>90.78</v>
      </c>
    </row>
    <row r="20" spans="1:7" ht="23.25" customHeight="1" x14ac:dyDescent="0.25">
      <c r="A20" s="74"/>
      <c r="B20" s="36" t="s">
        <v>25</v>
      </c>
      <c r="C20" s="2"/>
      <c r="D20" s="35">
        <v>3840</v>
      </c>
      <c r="E20" s="34">
        <v>3185</v>
      </c>
      <c r="F20" s="34">
        <v>655</v>
      </c>
      <c r="G20" s="33">
        <v>486.26</v>
      </c>
    </row>
    <row r="21" spans="1:7" ht="23.25" customHeight="1" x14ac:dyDescent="0.25">
      <c r="A21" s="74"/>
      <c r="B21" s="36" t="s">
        <v>26</v>
      </c>
      <c r="C21" s="2"/>
      <c r="D21" s="35">
        <v>298</v>
      </c>
      <c r="E21" s="34">
        <v>150</v>
      </c>
      <c r="F21" s="34">
        <v>148</v>
      </c>
      <c r="G21" s="33">
        <v>101.35</v>
      </c>
    </row>
    <row r="22" spans="1:7" ht="23.25" customHeight="1" x14ac:dyDescent="0.25">
      <c r="A22" s="76"/>
      <c r="B22" s="46" t="s">
        <v>27</v>
      </c>
      <c r="C22" s="3"/>
      <c r="D22" s="40">
        <v>8</v>
      </c>
      <c r="E22" s="39">
        <v>6</v>
      </c>
      <c r="F22" s="39">
        <v>2</v>
      </c>
      <c r="G22" s="38">
        <v>300</v>
      </c>
    </row>
    <row r="23" spans="1:7" ht="23.25" customHeight="1" x14ac:dyDescent="0.25">
      <c r="A23" s="73" t="s">
        <v>63</v>
      </c>
      <c r="B23" s="37" t="s">
        <v>0</v>
      </c>
      <c r="C23" s="2"/>
      <c r="D23" s="35">
        <v>9561</v>
      </c>
      <c r="E23" s="34">
        <v>6084</v>
      </c>
      <c r="F23" s="34">
        <v>3477</v>
      </c>
      <c r="G23" s="45">
        <v>174.98</v>
      </c>
    </row>
    <row r="24" spans="1:7" ht="23.25" customHeight="1" x14ac:dyDescent="0.25">
      <c r="A24" s="74"/>
      <c r="B24" s="42" t="s">
        <v>62</v>
      </c>
      <c r="C24" s="2"/>
      <c r="D24" s="35">
        <v>1</v>
      </c>
      <c r="E24" s="34">
        <v>1</v>
      </c>
      <c r="F24" s="44">
        <v>0</v>
      </c>
      <c r="G24" s="44">
        <v>0</v>
      </c>
    </row>
    <row r="25" spans="1:7" ht="23.25" customHeight="1" x14ac:dyDescent="0.25">
      <c r="A25" s="74"/>
      <c r="B25" s="42" t="s">
        <v>61</v>
      </c>
      <c r="C25" s="2"/>
      <c r="D25" s="35">
        <v>27</v>
      </c>
      <c r="E25" s="34">
        <v>21</v>
      </c>
      <c r="F25" s="34">
        <v>6</v>
      </c>
      <c r="G25" s="33">
        <v>350</v>
      </c>
    </row>
    <row r="26" spans="1:7" ht="23.25" customHeight="1" x14ac:dyDescent="0.25">
      <c r="A26" s="74"/>
      <c r="B26" s="42" t="s">
        <v>28</v>
      </c>
      <c r="C26" s="21" t="s">
        <v>13</v>
      </c>
      <c r="D26" s="35">
        <v>4813</v>
      </c>
      <c r="E26" s="34">
        <v>1888</v>
      </c>
      <c r="F26" s="34">
        <v>2925</v>
      </c>
      <c r="G26" s="33">
        <v>64.55</v>
      </c>
    </row>
    <row r="27" spans="1:7" ht="23.25" customHeight="1" x14ac:dyDescent="0.25">
      <c r="A27" s="74"/>
      <c r="B27" s="42"/>
      <c r="C27" s="2" t="s">
        <v>60</v>
      </c>
      <c r="D27" s="35">
        <v>139</v>
      </c>
      <c r="E27" s="34">
        <v>104</v>
      </c>
      <c r="F27" s="34">
        <v>35</v>
      </c>
      <c r="G27" s="33">
        <v>297.14</v>
      </c>
    </row>
    <row r="28" spans="1:7" ht="23.25" customHeight="1" x14ac:dyDescent="0.25">
      <c r="A28" s="74"/>
      <c r="B28" s="42"/>
      <c r="C28" s="22" t="s">
        <v>59</v>
      </c>
      <c r="D28" s="35">
        <v>2810</v>
      </c>
      <c r="E28" s="34">
        <v>1215</v>
      </c>
      <c r="F28" s="34">
        <v>1595</v>
      </c>
      <c r="G28" s="33">
        <v>76.180000000000007</v>
      </c>
    </row>
    <row r="29" spans="1:7" ht="23.25" customHeight="1" x14ac:dyDescent="0.25">
      <c r="A29" s="74"/>
      <c r="B29" s="42"/>
      <c r="C29" s="2" t="s">
        <v>58</v>
      </c>
      <c r="D29" s="35">
        <v>1849</v>
      </c>
      <c r="E29" s="34">
        <v>569</v>
      </c>
      <c r="F29" s="34">
        <v>1280</v>
      </c>
      <c r="G29" s="33">
        <v>44.45</v>
      </c>
    </row>
    <row r="30" spans="1:7" ht="23.25" customHeight="1" x14ac:dyDescent="0.25">
      <c r="A30" s="74"/>
      <c r="B30" s="42"/>
      <c r="C30" s="2" t="s">
        <v>29</v>
      </c>
      <c r="D30" s="35">
        <v>15</v>
      </c>
      <c r="E30" s="44">
        <v>0</v>
      </c>
      <c r="F30" s="34">
        <v>15</v>
      </c>
      <c r="G30" s="44">
        <v>0</v>
      </c>
    </row>
    <row r="31" spans="1:7" ht="23.25" customHeight="1" x14ac:dyDescent="0.25">
      <c r="A31" s="74"/>
      <c r="B31" s="42" t="s">
        <v>30</v>
      </c>
      <c r="C31" s="21" t="s">
        <v>13</v>
      </c>
      <c r="D31" s="35">
        <v>4486</v>
      </c>
      <c r="E31" s="34">
        <v>4135</v>
      </c>
      <c r="F31" s="34">
        <v>351</v>
      </c>
      <c r="G31" s="33">
        <v>1178.06</v>
      </c>
    </row>
    <row r="32" spans="1:7" ht="23.25" customHeight="1" x14ac:dyDescent="0.25">
      <c r="A32" s="74"/>
      <c r="B32" s="42"/>
      <c r="C32" s="2" t="s">
        <v>3</v>
      </c>
      <c r="D32" s="35">
        <v>25</v>
      </c>
      <c r="E32" s="34">
        <v>24</v>
      </c>
      <c r="F32" s="34">
        <v>1</v>
      </c>
      <c r="G32" s="33">
        <v>2400</v>
      </c>
    </row>
    <row r="33" spans="1:7" ht="23.25" customHeight="1" x14ac:dyDescent="0.25">
      <c r="A33" s="74"/>
      <c r="B33" s="42"/>
      <c r="C33" s="2" t="s">
        <v>4</v>
      </c>
      <c r="D33" s="35">
        <v>2160</v>
      </c>
      <c r="E33" s="34">
        <v>2040</v>
      </c>
      <c r="F33" s="34">
        <v>120</v>
      </c>
      <c r="G33" s="33">
        <v>1700</v>
      </c>
    </row>
    <row r="34" spans="1:7" ht="23.25" customHeight="1" x14ac:dyDescent="0.25">
      <c r="A34" s="74"/>
      <c r="B34" s="42"/>
      <c r="C34" s="2" t="s">
        <v>5</v>
      </c>
      <c r="D34" s="35">
        <v>2301</v>
      </c>
      <c r="E34" s="34">
        <v>2071</v>
      </c>
      <c r="F34" s="34">
        <v>230</v>
      </c>
      <c r="G34" s="33">
        <v>900.43</v>
      </c>
    </row>
    <row r="35" spans="1:7" ht="23.25" customHeight="1" x14ac:dyDescent="0.25">
      <c r="A35" s="74"/>
      <c r="B35" s="42" t="s">
        <v>31</v>
      </c>
      <c r="C35" s="21" t="s">
        <v>13</v>
      </c>
      <c r="D35" s="35">
        <v>234</v>
      </c>
      <c r="E35" s="34">
        <v>39</v>
      </c>
      <c r="F35" s="34">
        <v>195</v>
      </c>
      <c r="G35" s="33">
        <v>20</v>
      </c>
    </row>
    <row r="36" spans="1:7" ht="23.25" customHeight="1" x14ac:dyDescent="0.25">
      <c r="A36" s="74"/>
      <c r="B36" s="42"/>
      <c r="C36" s="2" t="s">
        <v>6</v>
      </c>
      <c r="D36" s="35">
        <v>1</v>
      </c>
      <c r="E36" s="34">
        <v>1</v>
      </c>
      <c r="F36" s="44">
        <v>0</v>
      </c>
      <c r="G36" s="44">
        <v>0</v>
      </c>
    </row>
    <row r="37" spans="1:7" ht="23.25" customHeight="1" x14ac:dyDescent="0.25">
      <c r="A37" s="74"/>
      <c r="B37" s="42"/>
      <c r="C37" s="2" t="s">
        <v>7</v>
      </c>
      <c r="D37" s="35">
        <v>21</v>
      </c>
      <c r="E37" s="34">
        <v>12</v>
      </c>
      <c r="F37" s="34">
        <v>9</v>
      </c>
      <c r="G37" s="33">
        <v>133.33000000000001</v>
      </c>
    </row>
    <row r="38" spans="1:7" ht="23.25" customHeight="1" x14ac:dyDescent="0.25">
      <c r="A38" s="74"/>
      <c r="B38" s="42"/>
      <c r="C38" s="2" t="s">
        <v>8</v>
      </c>
      <c r="D38" s="35">
        <v>131</v>
      </c>
      <c r="E38" s="34">
        <v>24</v>
      </c>
      <c r="F38" s="34">
        <v>107</v>
      </c>
      <c r="G38" s="33">
        <v>22.43</v>
      </c>
    </row>
    <row r="39" spans="1:7" ht="23.25" customHeight="1" x14ac:dyDescent="0.25">
      <c r="A39" s="76"/>
      <c r="B39" s="41"/>
      <c r="C39" s="3" t="s">
        <v>9</v>
      </c>
      <c r="D39" s="40">
        <v>81</v>
      </c>
      <c r="E39" s="39">
        <v>2</v>
      </c>
      <c r="F39" s="39">
        <v>79</v>
      </c>
      <c r="G39" s="38">
        <v>2.5299999999999998</v>
      </c>
    </row>
    <row r="40" spans="1:7" ht="23.25" customHeight="1" x14ac:dyDescent="0.25">
      <c r="A40" s="73" t="s">
        <v>55</v>
      </c>
      <c r="B40" s="37" t="s">
        <v>0</v>
      </c>
      <c r="C40" s="2"/>
      <c r="D40" s="35">
        <v>9561</v>
      </c>
      <c r="E40" s="34">
        <v>6084</v>
      </c>
      <c r="F40" s="34">
        <v>3477</v>
      </c>
      <c r="G40" s="33">
        <v>174.98</v>
      </c>
    </row>
    <row r="41" spans="1:7" ht="23.25" customHeight="1" x14ac:dyDescent="0.25">
      <c r="A41" s="74"/>
      <c r="B41" s="36" t="s">
        <v>54</v>
      </c>
      <c r="C41" s="2"/>
      <c r="D41" s="35">
        <v>2671</v>
      </c>
      <c r="E41" s="34">
        <v>1330</v>
      </c>
      <c r="F41" s="34">
        <v>1341</v>
      </c>
      <c r="G41" s="33">
        <v>99.18</v>
      </c>
    </row>
    <row r="42" spans="1:7" ht="23.25" customHeight="1" x14ac:dyDescent="0.25">
      <c r="A42" s="74"/>
      <c r="B42" s="36" t="s">
        <v>53</v>
      </c>
      <c r="C42" s="2"/>
      <c r="D42" s="35">
        <v>1729</v>
      </c>
      <c r="E42" s="34">
        <v>1214</v>
      </c>
      <c r="F42" s="34">
        <v>515</v>
      </c>
      <c r="G42" s="33">
        <v>235.73</v>
      </c>
    </row>
    <row r="43" spans="1:7" ht="23.25" customHeight="1" x14ac:dyDescent="0.25">
      <c r="A43" s="74"/>
      <c r="B43" s="36" t="s">
        <v>32</v>
      </c>
      <c r="C43" s="2"/>
      <c r="D43" s="35">
        <v>1159</v>
      </c>
      <c r="E43" s="34">
        <v>770</v>
      </c>
      <c r="F43" s="34">
        <v>389</v>
      </c>
      <c r="G43" s="33">
        <v>197.94</v>
      </c>
    </row>
    <row r="44" spans="1:7" ht="23.25" customHeight="1" x14ac:dyDescent="0.25">
      <c r="A44" s="74"/>
      <c r="B44" s="36" t="s">
        <v>33</v>
      </c>
      <c r="C44" s="2"/>
      <c r="D44" s="35">
        <v>768</v>
      </c>
      <c r="E44" s="34">
        <v>372</v>
      </c>
      <c r="F44" s="34">
        <v>396</v>
      </c>
      <c r="G44" s="33">
        <v>93.94</v>
      </c>
    </row>
    <row r="45" spans="1:7" ht="23.25" customHeight="1" x14ac:dyDescent="0.25">
      <c r="A45" s="74"/>
      <c r="B45" s="36" t="s">
        <v>34</v>
      </c>
      <c r="C45" s="2"/>
      <c r="D45" s="35">
        <v>1555</v>
      </c>
      <c r="E45" s="34">
        <v>1026</v>
      </c>
      <c r="F45" s="34">
        <v>529</v>
      </c>
      <c r="G45" s="33">
        <v>193.95</v>
      </c>
    </row>
    <row r="46" spans="1:7" ht="23.25" customHeight="1" thickBot="1" x14ac:dyDescent="0.3">
      <c r="A46" s="75"/>
      <c r="B46" s="32" t="s">
        <v>35</v>
      </c>
      <c r="C46" s="31"/>
      <c r="D46" s="30">
        <v>1679</v>
      </c>
      <c r="E46" s="29">
        <v>1372</v>
      </c>
      <c r="F46" s="29">
        <v>307</v>
      </c>
      <c r="G46" s="28">
        <v>446.91</v>
      </c>
    </row>
    <row r="47" spans="1:7" ht="23.25" customHeight="1" x14ac:dyDescent="0.25">
      <c r="A47" s="1" t="s">
        <v>52</v>
      </c>
    </row>
  </sheetData>
  <mergeCells count="7">
    <mergeCell ref="A40:A46"/>
    <mergeCell ref="A1:G1"/>
    <mergeCell ref="A3:C4"/>
    <mergeCell ref="D3:G3"/>
    <mergeCell ref="A5:A15"/>
    <mergeCell ref="A16:A22"/>
    <mergeCell ref="A23:A3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具名範圍</vt:lpstr>
      </vt:variant>
      <vt:variant>
        <vt:i4>12</vt:i4>
      </vt:variant>
    </vt:vector>
  </HeadingPairs>
  <TitlesOfParts>
    <vt:vector size="19" baseType="lpstr">
      <vt:lpstr>110</vt:lpstr>
      <vt:lpstr>109</vt:lpstr>
      <vt:lpstr>108</vt:lpstr>
      <vt:lpstr>107</vt:lpstr>
      <vt:lpstr>106</vt:lpstr>
      <vt:lpstr>105</vt:lpstr>
      <vt:lpstr>104</vt:lpstr>
      <vt:lpstr>'106'!Print_Area</vt:lpstr>
      <vt:lpstr>'107'!Print_Area</vt:lpstr>
      <vt:lpstr>'108'!Print_Area</vt:lpstr>
      <vt:lpstr>'109'!Print_Area</vt:lpstr>
      <vt:lpstr>'110'!Print_Area</vt:lpstr>
      <vt:lpstr>'104'!Print_Titles</vt:lpstr>
      <vt:lpstr>'105'!Print_Titles</vt:lpstr>
      <vt:lpstr>'106'!Print_Titles</vt:lpstr>
      <vt:lpstr>'107'!Print_Titles</vt:lpstr>
      <vt:lpstr>'108'!Print_Titles</vt:lpstr>
      <vt:lpstr>'109'!Print_Titles</vt:lpstr>
      <vt:lpstr>'110'!Print_Titles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蕭博徽</dc:creator>
  <cp:lastModifiedBy>湛浩偉</cp:lastModifiedBy>
  <cp:lastPrinted>2020-04-13T09:09:23Z</cp:lastPrinted>
  <dcterms:created xsi:type="dcterms:W3CDTF">2016-02-19T03:23:35Z</dcterms:created>
  <dcterms:modified xsi:type="dcterms:W3CDTF">2022-08-30T06:14:21Z</dcterms:modified>
</cp:coreProperties>
</file>