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10.12.26.199\06 會計室\20-公務統計專區\13、性別統計\115年性別統計與分析\性別指標\污企科\"/>
    </mc:Choice>
  </mc:AlternateContent>
  <xr:revisionPtr revIDLastSave="0" documentId="13_ncr:1_{3D14F0CC-E0AC-4A64-BDE4-8A408E68D69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污水下水道用戶接管受益人數佔比" sheetId="1" r:id="rId1"/>
  </sheets>
  <definedNames>
    <definedName name="_xlnm.Print_Area" localSheetId="0">污水下水道用戶接管受益人數佔比!$A$1:$Y$89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0" i="1" l="1"/>
  <c r="G33" i="1" l="1"/>
  <c r="F33" i="1"/>
  <c r="Y33" i="1"/>
  <c r="X33" i="1"/>
  <c r="V33" i="1"/>
  <c r="U33" i="1"/>
  <c r="S33" i="1"/>
  <c r="R33" i="1"/>
  <c r="P33" i="1"/>
  <c r="O33" i="1"/>
  <c r="M33" i="1"/>
  <c r="L33" i="1"/>
  <c r="J33" i="1"/>
  <c r="I33" i="1"/>
  <c r="D34" i="1" l="1"/>
  <c r="T33" i="1"/>
  <c r="Q33" i="1"/>
  <c r="N33" i="1"/>
  <c r="W34" i="1"/>
  <c r="T34" i="1"/>
  <c r="Q34" i="1"/>
  <c r="N34" i="1"/>
  <c r="W33" i="1"/>
  <c r="K34" i="1"/>
  <c r="H34" i="1"/>
  <c r="E34" i="1"/>
  <c r="K33" i="1"/>
  <c r="H33" i="1"/>
  <c r="E33" i="1"/>
  <c r="C34" i="1" l="1"/>
  <c r="B34" i="1" s="1"/>
  <c r="Y25" i="1" l="1"/>
  <c r="Y24" i="1" s="1"/>
  <c r="X25" i="1"/>
  <c r="X24" i="1" s="1"/>
  <c r="V25" i="1"/>
  <c r="U25" i="1"/>
  <c r="U24" i="1" s="1"/>
  <c r="S25" i="1"/>
  <c r="S24" i="1" s="1"/>
  <c r="R25" i="1"/>
  <c r="R24" i="1" s="1"/>
  <c r="P25" i="1"/>
  <c r="P24" i="1" s="1"/>
  <c r="O25" i="1"/>
  <c r="N25" i="1" s="1"/>
  <c r="M25" i="1"/>
  <c r="M24" i="1" s="1"/>
  <c r="L25" i="1"/>
  <c r="L24" i="1" s="1"/>
  <c r="K24" i="1" s="1"/>
  <c r="K25" i="1"/>
  <c r="J25" i="1"/>
  <c r="J24" i="1" s="1"/>
  <c r="I25" i="1"/>
  <c r="I24" i="1" s="1"/>
  <c r="G25" i="1"/>
  <c r="G24" i="1" s="1"/>
  <c r="F25" i="1"/>
  <c r="V24" i="1"/>
  <c r="B24" i="1"/>
  <c r="D25" i="1" s="1"/>
  <c r="Q24" i="1" l="1"/>
  <c r="E25" i="1"/>
  <c r="F24" i="1"/>
  <c r="E24" i="1" s="1"/>
  <c r="W24" i="1"/>
  <c r="T24" i="1"/>
  <c r="H24" i="1"/>
  <c r="Q25" i="1"/>
  <c r="T25" i="1"/>
  <c r="O24" i="1"/>
  <c r="N24" i="1" s="1"/>
  <c r="H25" i="1"/>
  <c r="W25" i="1"/>
  <c r="C25" i="1"/>
  <c r="B25" i="1" s="1"/>
  <c r="H15" i="1"/>
  <c r="K15" i="1"/>
  <c r="N15" i="1"/>
  <c r="Q15" i="1"/>
  <c r="T15" i="1"/>
  <c r="W15" i="1"/>
  <c r="B15" i="1"/>
  <c r="Y16" i="1" l="1"/>
  <c r="S16" i="1"/>
  <c r="M16" i="1"/>
  <c r="G16" i="1"/>
  <c r="J16" i="1"/>
  <c r="U16" i="1"/>
  <c r="I16" i="1"/>
  <c r="H16" i="1" s="1"/>
  <c r="X16" i="1"/>
  <c r="R16" i="1"/>
  <c r="L16" i="1"/>
  <c r="F16" i="1"/>
  <c r="V16" i="1"/>
  <c r="P16" i="1"/>
  <c r="D16" i="1"/>
  <c r="O16" i="1"/>
  <c r="C16" i="1"/>
  <c r="E15" i="1"/>
  <c r="B16" i="1" l="1"/>
  <c r="E16" i="1"/>
  <c r="Q16" i="1"/>
  <c r="W16" i="1"/>
  <c r="K16" i="1"/>
  <c r="T16" i="1"/>
  <c r="N16" i="1"/>
</calcChain>
</file>

<file path=xl/sharedStrings.xml><?xml version="1.0" encoding="utf-8"?>
<sst xmlns="http://schemas.openxmlformats.org/spreadsheetml/2006/main" count="400" uniqueCount="86">
  <si>
    <t>中華民國105年底</t>
    <phoneticPr fontId="3" type="noConversion"/>
  </si>
  <si>
    <t>項目別</t>
    <phoneticPr fontId="3" type="noConversion"/>
  </si>
  <si>
    <t>總計</t>
    <phoneticPr fontId="3" type="noConversion"/>
  </si>
  <si>
    <t>年  齡</t>
    <phoneticPr fontId="3" type="noConversion"/>
  </si>
  <si>
    <t>男</t>
    <phoneticPr fontId="3" type="noConversion"/>
  </si>
  <si>
    <t>女</t>
    <phoneticPr fontId="3" type="noConversion"/>
  </si>
  <si>
    <t>19歲以下</t>
    <phoneticPr fontId="3" type="noConversion"/>
  </si>
  <si>
    <t>20~29歲</t>
    <phoneticPr fontId="3" type="noConversion"/>
  </si>
  <si>
    <t>30~39歲</t>
    <phoneticPr fontId="3" type="noConversion"/>
  </si>
  <si>
    <t>40~49歲</t>
    <phoneticPr fontId="3" type="noConversion"/>
  </si>
  <si>
    <t>50~59歲</t>
    <phoneticPr fontId="3" type="noConversion"/>
  </si>
  <si>
    <t>60~69歲</t>
    <phoneticPr fontId="3" type="noConversion"/>
  </si>
  <si>
    <t>70歲以上</t>
    <phoneticPr fontId="3" type="noConversion"/>
  </si>
  <si>
    <t>小計</t>
    <phoneticPr fontId="3" type="noConversion"/>
  </si>
  <si>
    <t>受益人數
(人)</t>
    <phoneticPr fontId="3" type="noConversion"/>
  </si>
  <si>
    <t>49.89</t>
    <phoneticPr fontId="3" type="noConversion"/>
  </si>
  <si>
    <t>50.11</t>
    <phoneticPr fontId="3" type="noConversion"/>
  </si>
  <si>
    <t>11.51</t>
    <phoneticPr fontId="3" type="noConversion"/>
  </si>
  <si>
    <t>14.38</t>
    <phoneticPr fontId="3" type="noConversion"/>
  </si>
  <si>
    <t>7.46</t>
    <phoneticPr fontId="3" type="noConversion"/>
  </si>
  <si>
    <t>6.92</t>
    <phoneticPr fontId="3" type="noConversion"/>
  </si>
  <si>
    <t>17.12</t>
    <phoneticPr fontId="3" type="noConversion"/>
  </si>
  <si>
    <t>15.97</t>
    <phoneticPr fontId="3" type="noConversion"/>
  </si>
  <si>
    <t>7.86</t>
    <phoneticPr fontId="3" type="noConversion"/>
  </si>
  <si>
    <t>8.11</t>
    <phoneticPr fontId="3" type="noConversion"/>
  </si>
  <si>
    <t>14.52</t>
    <phoneticPr fontId="3" type="noConversion"/>
  </si>
  <si>
    <t>7.08</t>
    <phoneticPr fontId="3" type="noConversion"/>
  </si>
  <si>
    <t>7.44</t>
    <phoneticPr fontId="3" type="noConversion"/>
  </si>
  <si>
    <t>9.57</t>
    <phoneticPr fontId="3" type="noConversion"/>
  </si>
  <si>
    <t>4.51</t>
    <phoneticPr fontId="3" type="noConversion"/>
  </si>
  <si>
    <t>5.06</t>
    <phoneticPr fontId="3" type="noConversion"/>
  </si>
  <si>
    <t>6.36</t>
    <phoneticPr fontId="3" type="noConversion"/>
  </si>
  <si>
    <t>3.01</t>
    <phoneticPr fontId="3" type="noConversion"/>
  </si>
  <si>
    <t>3.35</t>
    <phoneticPr fontId="3" type="noConversion"/>
  </si>
  <si>
    <t>資料來源：桃園市政府水務局</t>
    <phoneticPr fontId="3" type="noConversion"/>
  </si>
  <si>
    <t>受益人數占比(%)</t>
    <phoneticPr fontId="3" type="noConversion"/>
  </si>
  <si>
    <t>污水下水道用戶接管受益人數</t>
    <phoneticPr fontId="3" type="noConversion"/>
  </si>
  <si>
    <t>中華民國106年底</t>
    <phoneticPr fontId="3" type="noConversion"/>
  </si>
  <si>
    <t>50~59歲</t>
    <phoneticPr fontId="3" type="noConversion"/>
  </si>
  <si>
    <t>資料來源：桃園市政府水務局</t>
    <phoneticPr fontId="3" type="noConversion"/>
  </si>
  <si>
    <t>資料來源：桃園市政府水務局</t>
    <phoneticPr fontId="2" type="noConversion"/>
  </si>
  <si>
    <t>項目別</t>
    <phoneticPr fontId="3" type="noConversion"/>
  </si>
  <si>
    <t>年  齡</t>
    <phoneticPr fontId="3" type="noConversion"/>
  </si>
  <si>
    <t>總計</t>
    <phoneticPr fontId="3" type="noConversion"/>
  </si>
  <si>
    <t>40~49歲</t>
    <phoneticPr fontId="3" type="noConversion"/>
  </si>
  <si>
    <t>60~69歲</t>
    <phoneticPr fontId="3" type="noConversion"/>
  </si>
  <si>
    <t>男</t>
    <phoneticPr fontId="3" type="noConversion"/>
  </si>
  <si>
    <t>女</t>
    <phoneticPr fontId="3" type="noConversion"/>
  </si>
  <si>
    <t>小計</t>
    <phoneticPr fontId="3" type="noConversion"/>
  </si>
  <si>
    <t>受益人數
(人)</t>
    <phoneticPr fontId="3" type="noConversion"/>
  </si>
  <si>
    <t>中華民國107年底</t>
    <phoneticPr fontId="3" type="noConversion"/>
  </si>
  <si>
    <t>項目別</t>
    <phoneticPr fontId="3" type="noConversion"/>
  </si>
  <si>
    <t>總計</t>
    <phoneticPr fontId="3" type="noConversion"/>
  </si>
  <si>
    <t>19歲以下</t>
    <phoneticPr fontId="3" type="noConversion"/>
  </si>
  <si>
    <t>20~29歲</t>
    <phoneticPr fontId="3" type="noConversion"/>
  </si>
  <si>
    <t>30~39歲</t>
    <phoneticPr fontId="3" type="noConversion"/>
  </si>
  <si>
    <t>小計</t>
    <phoneticPr fontId="3" type="noConversion"/>
  </si>
  <si>
    <t>男</t>
    <phoneticPr fontId="3" type="noConversion"/>
  </si>
  <si>
    <t>女</t>
    <phoneticPr fontId="3" type="noConversion"/>
  </si>
  <si>
    <t>男</t>
    <phoneticPr fontId="3" type="noConversion"/>
  </si>
  <si>
    <t>受益人數占比(%)</t>
    <phoneticPr fontId="3" type="noConversion"/>
  </si>
  <si>
    <t>70歲以上</t>
    <phoneticPr fontId="3" type="noConversion"/>
  </si>
  <si>
    <t>小計</t>
    <phoneticPr fontId="3" type="noConversion"/>
  </si>
  <si>
    <t>中華民國108年底</t>
    <phoneticPr fontId="2" type="noConversion"/>
  </si>
  <si>
    <t>項目別</t>
  </si>
  <si>
    <t>年  齡</t>
  </si>
  <si>
    <t>總計</t>
  </si>
  <si>
    <t>19歲以下</t>
  </si>
  <si>
    <t>20~29歲</t>
  </si>
  <si>
    <t>30~39歲</t>
  </si>
  <si>
    <t>小計</t>
  </si>
  <si>
    <t>男</t>
  </si>
  <si>
    <t>女</t>
  </si>
  <si>
    <t>受益人數
(人)</t>
  </si>
  <si>
    <t>受益人數占比(%)</t>
  </si>
  <si>
    <t>70歲以上</t>
  </si>
  <si>
    <t>資料來源：桃園市政府水務局</t>
  </si>
  <si>
    <t>40~49歲</t>
  </si>
  <si>
    <t>50~59歲</t>
  </si>
  <si>
    <t>60~69歲</t>
  </si>
  <si>
    <t>中華民國109年底</t>
    <phoneticPr fontId="2" type="noConversion"/>
  </si>
  <si>
    <t>中華民國110年底</t>
    <phoneticPr fontId="2" type="noConversion"/>
  </si>
  <si>
    <t>中華民國111年底</t>
    <phoneticPr fontId="2" type="noConversion"/>
  </si>
  <si>
    <t>中華民國112年底</t>
    <phoneticPr fontId="2" type="noConversion"/>
  </si>
  <si>
    <t>中華民國113年底</t>
    <phoneticPr fontId="2" type="noConversion"/>
  </si>
  <si>
    <t>中華民國114年底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</si>
</sst>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_-* #,##0_-;\-* #,##0_-;_-* &quot;-&quot;??_-;_-@_-"/>
    <numFmt numFmtId="178" formatCode="0.00_ "/>
    <numFmt numFmtId="179" formatCode="#,##0.00_ "/>
  </numFmts>
  <fonts count="8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4"/>
      <color theme="1"/>
      <name val="標楷體"/>
      <family val="4"/>
      <charset val="136"/>
    </font>
    <font>
      <sz val="12"/>
      <color rgb="FF000000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2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176" fontId="1" fillId="3" borderId="2" xfId="0" applyNumberFormat="1" applyFont="1" applyFill="1" applyBorder="1" applyAlignment="1">
      <alignment horizontal="right" vertical="center"/>
    </xf>
    <xf numFmtId="177" fontId="1" fillId="3" borderId="2" xfId="1" applyNumberFormat="1" applyFont="1" applyFill="1" applyBorder="1" applyAlignment="1">
      <alignment horizontal="right" vertical="center"/>
    </xf>
    <xf numFmtId="178" fontId="1" fillId="2" borderId="2" xfId="0" applyNumberFormat="1" applyFont="1" applyFill="1" applyBorder="1" applyAlignment="1">
      <alignment horizontal="right" vertical="center" wrapText="1"/>
    </xf>
    <xf numFmtId="178" fontId="1" fillId="2" borderId="2" xfId="0" applyNumberFormat="1" applyFont="1" applyFill="1" applyBorder="1" applyAlignment="1">
      <alignment horizontal="right" vertical="center"/>
    </xf>
    <xf numFmtId="179" fontId="1" fillId="2" borderId="2" xfId="0" applyNumberFormat="1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78" fontId="1" fillId="0" borderId="0" xfId="0" applyNumberFormat="1" applyFont="1" applyAlignment="1">
      <alignment horizontal="right" vertical="center"/>
    </xf>
    <xf numFmtId="10" fontId="1" fillId="2" borderId="2" xfId="2" applyNumberFormat="1" applyFont="1" applyFill="1" applyBorder="1" applyAlignment="1">
      <alignment horizontal="right" vertical="center"/>
    </xf>
    <xf numFmtId="10" fontId="1" fillId="2" borderId="2" xfId="2" applyNumberFormat="1" applyFont="1" applyFill="1" applyBorder="1" applyAlignment="1">
      <alignment horizontal="right" vertical="center" wrapText="1"/>
    </xf>
    <xf numFmtId="10" fontId="1" fillId="2" borderId="2" xfId="2" applyNumberFormat="1" applyFont="1" applyFill="1" applyBorder="1" applyAlignment="1">
      <alignment horizontal="center" vertical="center" wrapText="1"/>
    </xf>
    <xf numFmtId="10" fontId="0" fillId="0" borderId="0" xfId="2" applyNumberFormat="1" applyFont="1">
      <alignment vertical="center"/>
    </xf>
    <xf numFmtId="176" fontId="1" fillId="2" borderId="2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left" vertical="center" wrapText="1"/>
    </xf>
    <xf numFmtId="176" fontId="1" fillId="3" borderId="2" xfId="0" applyNumberFormat="1" applyFont="1" applyFill="1" applyBorder="1" applyAlignment="1">
      <alignment horizontal="center" vertical="center"/>
    </xf>
    <xf numFmtId="176" fontId="1" fillId="2" borderId="2" xfId="0" applyNumberFormat="1" applyFont="1" applyFill="1" applyBorder="1" applyAlignment="1">
      <alignment horizontal="center" vertical="center"/>
    </xf>
    <xf numFmtId="178" fontId="1" fillId="2" borderId="2" xfId="0" applyNumberFormat="1" applyFont="1" applyFill="1" applyBorder="1" applyAlignment="1">
      <alignment horizontal="center" vertical="center" wrapText="1"/>
    </xf>
    <xf numFmtId="178" fontId="1" fillId="2" borderId="2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179" fontId="1" fillId="2" borderId="2" xfId="0" applyNumberFormat="1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</cellXfs>
  <cellStyles count="7">
    <cellStyle name="一般" xfId="0" builtinId="0"/>
    <cellStyle name="一般 2" xfId="6" xr:uid="{7A325916-22D5-4FB5-8862-0B595AC211AF}"/>
    <cellStyle name="千分位" xfId="1" builtinId="3"/>
    <cellStyle name="千分位 2" xfId="3" xr:uid="{00000000-0005-0000-0000-000002000000}"/>
    <cellStyle name="千分位[0] 2" xfId="4" xr:uid="{00000000-0005-0000-0000-000003000000}"/>
    <cellStyle name="千分位[0] 3" xfId="5" xr:uid="{00000000-0005-0000-0000-000033000000}"/>
    <cellStyle name="百分比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86"/>
  <sheetViews>
    <sheetView tabSelected="1" view="pageBreakPreview" topLeftCell="A61" zoomScale="87" zoomScaleNormal="87" zoomScaleSheetLayoutView="87" workbookViewId="0">
      <selection activeCell="AB86" sqref="AB86"/>
    </sheetView>
  </sheetViews>
  <sheetFormatPr defaultRowHeight="16.5" x14ac:dyDescent="0.25"/>
  <cols>
    <col min="1" max="1" width="9.875" customWidth="1"/>
    <col min="2" max="2" width="11.25" customWidth="1"/>
    <col min="3" max="4" width="9.125" bestFit="1" customWidth="1"/>
    <col min="5" max="5" width="10.375" customWidth="1"/>
    <col min="6" max="6" width="10" customWidth="1"/>
    <col min="7" max="7" width="9.125" bestFit="1" customWidth="1"/>
    <col min="8" max="20" width="9.5" bestFit="1" customWidth="1"/>
    <col min="21" max="21" width="9.125" bestFit="1" customWidth="1"/>
    <col min="22" max="23" width="9.5" bestFit="1" customWidth="1"/>
    <col min="24" max="25" width="9.125" bestFit="1" customWidth="1"/>
  </cols>
  <sheetData>
    <row r="1" spans="1:25" ht="19.5" x14ac:dyDescent="0.25">
      <c r="A1" s="31" t="s">
        <v>36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</row>
    <row r="2" spans="1:25" ht="19.5" x14ac:dyDescent="0.25">
      <c r="A2" s="24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</row>
    <row r="3" spans="1:25" ht="24.95" customHeight="1" x14ac:dyDescent="0.25">
      <c r="A3" s="25" t="s">
        <v>1</v>
      </c>
      <c r="B3" s="26" t="s">
        <v>3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8"/>
    </row>
    <row r="4" spans="1:25" ht="24.95" customHeight="1" x14ac:dyDescent="0.25">
      <c r="A4" s="25"/>
      <c r="B4" s="26" t="s">
        <v>2</v>
      </c>
      <c r="C4" s="29"/>
      <c r="D4" s="30"/>
      <c r="E4" s="25" t="s">
        <v>6</v>
      </c>
      <c r="F4" s="25"/>
      <c r="G4" s="25"/>
      <c r="H4" s="25" t="s">
        <v>7</v>
      </c>
      <c r="I4" s="25"/>
      <c r="J4" s="25"/>
      <c r="K4" s="25" t="s">
        <v>8</v>
      </c>
      <c r="L4" s="25"/>
      <c r="M4" s="25"/>
      <c r="N4" s="25" t="s">
        <v>9</v>
      </c>
      <c r="O4" s="25"/>
      <c r="P4" s="25"/>
      <c r="Q4" s="25" t="s">
        <v>10</v>
      </c>
      <c r="R4" s="25"/>
      <c r="S4" s="25"/>
      <c r="T4" s="25" t="s">
        <v>11</v>
      </c>
      <c r="U4" s="25"/>
      <c r="V4" s="25"/>
      <c r="W4" s="25" t="s">
        <v>12</v>
      </c>
      <c r="X4" s="25"/>
      <c r="Y4" s="25"/>
    </row>
    <row r="5" spans="1:25" ht="24.95" customHeight="1" x14ac:dyDescent="0.25">
      <c r="A5" s="25"/>
      <c r="B5" s="1" t="s">
        <v>13</v>
      </c>
      <c r="C5" s="9" t="s">
        <v>4</v>
      </c>
      <c r="D5" s="9" t="s">
        <v>5</v>
      </c>
      <c r="E5" s="1" t="s">
        <v>13</v>
      </c>
      <c r="F5" s="1" t="s">
        <v>4</v>
      </c>
      <c r="G5" s="1" t="s">
        <v>5</v>
      </c>
      <c r="H5" s="1" t="s">
        <v>13</v>
      </c>
      <c r="I5" s="1" t="s">
        <v>4</v>
      </c>
      <c r="J5" s="1" t="s">
        <v>5</v>
      </c>
      <c r="K5" s="1" t="s">
        <v>13</v>
      </c>
      <c r="L5" s="1" t="s">
        <v>4</v>
      </c>
      <c r="M5" s="1" t="s">
        <v>5</v>
      </c>
      <c r="N5" s="1" t="s">
        <v>13</v>
      </c>
      <c r="O5" s="1" t="s">
        <v>4</v>
      </c>
      <c r="P5" s="1" t="s">
        <v>5</v>
      </c>
      <c r="Q5" s="1" t="s">
        <v>13</v>
      </c>
      <c r="R5" s="1" t="s">
        <v>4</v>
      </c>
      <c r="S5" s="1" t="s">
        <v>5</v>
      </c>
      <c r="T5" s="1" t="s">
        <v>13</v>
      </c>
      <c r="U5" s="1" t="s">
        <v>4</v>
      </c>
      <c r="V5" s="1" t="s">
        <v>5</v>
      </c>
      <c r="W5" s="1" t="s">
        <v>13</v>
      </c>
      <c r="X5" s="1" t="s">
        <v>4</v>
      </c>
      <c r="Y5" s="1" t="s">
        <v>5</v>
      </c>
    </row>
    <row r="6" spans="1:25" ht="33.950000000000003" customHeight="1" x14ac:dyDescent="0.25">
      <c r="A6" s="2" t="s">
        <v>14</v>
      </c>
      <c r="B6" s="3">
        <v>114046</v>
      </c>
      <c r="C6" s="3">
        <v>56900</v>
      </c>
      <c r="D6" s="3">
        <v>57146</v>
      </c>
      <c r="E6" s="3">
        <v>25180.9758</v>
      </c>
      <c r="F6" s="3">
        <v>13128.6564</v>
      </c>
      <c r="G6" s="3">
        <v>12052.3194</v>
      </c>
      <c r="H6" s="3">
        <v>16398.926100000001</v>
      </c>
      <c r="I6" s="3">
        <v>8502.3189000000002</v>
      </c>
      <c r="J6" s="4">
        <v>7896.6072000000004</v>
      </c>
      <c r="K6" s="3">
        <v>19521.4185</v>
      </c>
      <c r="L6" s="4">
        <v>9644.2875000000004</v>
      </c>
      <c r="M6" s="4">
        <v>9877.1309999999994</v>
      </c>
      <c r="N6" s="3">
        <v>18213.777900000001</v>
      </c>
      <c r="O6" s="4">
        <v>8959.9346999999998</v>
      </c>
      <c r="P6" s="4">
        <v>9253.8431999999993</v>
      </c>
      <c r="Q6" s="3">
        <v>16559.1819</v>
      </c>
      <c r="R6" s="4">
        <v>8077.9967999999999</v>
      </c>
      <c r="S6" s="4">
        <v>8481.1851000000006</v>
      </c>
      <c r="T6" s="3">
        <v>10917.3069</v>
      </c>
      <c r="U6" s="4">
        <v>5150.8062</v>
      </c>
      <c r="V6" s="4">
        <v>5766.5007000000005</v>
      </c>
      <c r="W6" s="3">
        <v>7254.6282000000001</v>
      </c>
      <c r="X6" s="3">
        <v>3436.0479</v>
      </c>
      <c r="Y6" s="3">
        <v>3818.5803000000001</v>
      </c>
    </row>
    <row r="7" spans="1:25" ht="33.950000000000003" customHeight="1" x14ac:dyDescent="0.25">
      <c r="A7" s="8" t="s">
        <v>35</v>
      </c>
      <c r="B7" s="7">
        <v>100</v>
      </c>
      <c r="C7" s="5" t="s">
        <v>15</v>
      </c>
      <c r="D7" s="5" t="s">
        <v>16</v>
      </c>
      <c r="E7" s="6">
        <v>22.08</v>
      </c>
      <c r="F7" s="6" t="s">
        <v>17</v>
      </c>
      <c r="G7" s="6">
        <v>10.57</v>
      </c>
      <c r="H7" s="6" t="s">
        <v>18</v>
      </c>
      <c r="I7" s="6" t="s">
        <v>19</v>
      </c>
      <c r="J7" s="6" t="s">
        <v>20</v>
      </c>
      <c r="K7" s="6" t="s">
        <v>21</v>
      </c>
      <c r="L7" s="6">
        <v>8.4600000000000009</v>
      </c>
      <c r="M7" s="6">
        <v>8.66</v>
      </c>
      <c r="N7" s="6" t="s">
        <v>22</v>
      </c>
      <c r="O7" s="6" t="s">
        <v>23</v>
      </c>
      <c r="P7" s="6" t="s">
        <v>24</v>
      </c>
      <c r="Q7" s="6" t="s">
        <v>25</v>
      </c>
      <c r="R7" s="6" t="s">
        <v>26</v>
      </c>
      <c r="S7" s="6" t="s">
        <v>27</v>
      </c>
      <c r="T7" s="6" t="s">
        <v>28</v>
      </c>
      <c r="U7" s="6" t="s">
        <v>29</v>
      </c>
      <c r="V7" s="6" t="s">
        <v>30</v>
      </c>
      <c r="W7" s="6" t="s">
        <v>31</v>
      </c>
      <c r="X7" s="6" t="s">
        <v>32</v>
      </c>
      <c r="Y7" s="6" t="s">
        <v>33</v>
      </c>
    </row>
    <row r="8" spans="1:25" ht="16.5" customHeight="1" x14ac:dyDescent="0.25">
      <c r="A8" s="32" t="s">
        <v>40</v>
      </c>
      <c r="B8" s="32"/>
      <c r="C8" s="32"/>
      <c r="D8" s="32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</row>
    <row r="9" spans="1:25" ht="16.5" customHeight="1" x14ac:dyDescent="0.25">
      <c r="A9" s="16"/>
      <c r="B9" s="16"/>
      <c r="C9" s="16"/>
      <c r="D9" s="16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</row>
    <row r="10" spans="1:25" ht="16.5" customHeight="1" x14ac:dyDescent="0.25">
      <c r="A10" s="16"/>
      <c r="B10" s="16"/>
      <c r="C10" s="16"/>
      <c r="D10" s="16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</row>
    <row r="11" spans="1:25" ht="19.5" x14ac:dyDescent="0.25">
      <c r="A11" s="24" t="s">
        <v>37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</row>
    <row r="12" spans="1:25" ht="24.95" customHeight="1" x14ac:dyDescent="0.25">
      <c r="A12" s="25" t="s">
        <v>1</v>
      </c>
      <c r="B12" s="26" t="s">
        <v>3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8"/>
    </row>
    <row r="13" spans="1:25" ht="24.95" customHeight="1" x14ac:dyDescent="0.25">
      <c r="A13" s="25"/>
      <c r="B13" s="26" t="s">
        <v>2</v>
      </c>
      <c r="C13" s="29"/>
      <c r="D13" s="30"/>
      <c r="E13" s="25" t="s">
        <v>6</v>
      </c>
      <c r="F13" s="25"/>
      <c r="G13" s="25"/>
      <c r="H13" s="25" t="s">
        <v>7</v>
      </c>
      <c r="I13" s="25"/>
      <c r="J13" s="25"/>
      <c r="K13" s="25" t="s">
        <v>8</v>
      </c>
      <c r="L13" s="25"/>
      <c r="M13" s="25"/>
      <c r="N13" s="25" t="s">
        <v>9</v>
      </c>
      <c r="O13" s="25"/>
      <c r="P13" s="25"/>
      <c r="Q13" s="25" t="s">
        <v>10</v>
      </c>
      <c r="R13" s="25"/>
      <c r="S13" s="25"/>
      <c r="T13" s="25" t="s">
        <v>11</v>
      </c>
      <c r="U13" s="25"/>
      <c r="V13" s="25"/>
      <c r="W13" s="25" t="s">
        <v>12</v>
      </c>
      <c r="X13" s="25"/>
      <c r="Y13" s="25"/>
    </row>
    <row r="14" spans="1:25" ht="24.95" customHeight="1" x14ac:dyDescent="0.25">
      <c r="A14" s="25"/>
      <c r="B14" s="1" t="s">
        <v>13</v>
      </c>
      <c r="C14" s="9" t="s">
        <v>4</v>
      </c>
      <c r="D14" s="9" t="s">
        <v>5</v>
      </c>
      <c r="E14" s="1" t="s">
        <v>13</v>
      </c>
      <c r="F14" s="1" t="s">
        <v>4</v>
      </c>
      <c r="G14" s="1" t="s">
        <v>5</v>
      </c>
      <c r="H14" s="1" t="s">
        <v>13</v>
      </c>
      <c r="I14" s="1" t="s">
        <v>4</v>
      </c>
      <c r="J14" s="1" t="s">
        <v>5</v>
      </c>
      <c r="K14" s="1" t="s">
        <v>13</v>
      </c>
      <c r="L14" s="1" t="s">
        <v>4</v>
      </c>
      <c r="M14" s="1" t="s">
        <v>5</v>
      </c>
      <c r="N14" s="1" t="s">
        <v>13</v>
      </c>
      <c r="O14" s="1" t="s">
        <v>4</v>
      </c>
      <c r="P14" s="1" t="s">
        <v>5</v>
      </c>
      <c r="Q14" s="1" t="s">
        <v>13</v>
      </c>
      <c r="R14" s="1" t="s">
        <v>4</v>
      </c>
      <c r="S14" s="1" t="s">
        <v>5</v>
      </c>
      <c r="T14" s="1" t="s">
        <v>13</v>
      </c>
      <c r="U14" s="1" t="s">
        <v>4</v>
      </c>
      <c r="V14" s="1" t="s">
        <v>5</v>
      </c>
      <c r="W14" s="1" t="s">
        <v>13</v>
      </c>
      <c r="X14" s="1" t="s">
        <v>4</v>
      </c>
      <c r="Y14" s="1" t="s">
        <v>5</v>
      </c>
    </row>
    <row r="15" spans="1:25" ht="33.950000000000003" customHeight="1" x14ac:dyDescent="0.25">
      <c r="A15" s="2" t="s">
        <v>14</v>
      </c>
      <c r="B15" s="3">
        <f>C15+D15</f>
        <v>166620</v>
      </c>
      <c r="C15" s="3">
        <v>83049</v>
      </c>
      <c r="D15" s="3">
        <v>83571</v>
      </c>
      <c r="E15" s="3">
        <f>F15+G15</f>
        <v>35841.114080143394</v>
      </c>
      <c r="F15" s="3">
        <v>18712.375601012871</v>
      </c>
      <c r="G15" s="3">
        <v>17128.738479130527</v>
      </c>
      <c r="H15" s="3">
        <f t="shared" ref="H15:H16" si="0">I15+J15</f>
        <v>24116.145242031969</v>
      </c>
      <c r="I15" s="3">
        <v>12491.659705823748</v>
      </c>
      <c r="J15" s="3">
        <v>11624.485536208223</v>
      </c>
      <c r="K15" s="3">
        <f t="shared" ref="K15:K16" si="1">L15+M15</f>
        <v>28192.422130496816</v>
      </c>
      <c r="L15" s="3">
        <v>13950.479586901485</v>
      </c>
      <c r="M15" s="3">
        <v>14241.942543595329</v>
      </c>
      <c r="N15" s="3">
        <f t="shared" ref="N15:N16" si="2">O15+P15</f>
        <v>26655.327218138736</v>
      </c>
      <c r="O15" s="3">
        <v>13106.818287860264</v>
      </c>
      <c r="P15" s="3">
        <v>13548.508930278471</v>
      </c>
      <c r="Q15" s="3">
        <f t="shared" ref="Q15:Q16" si="3">R15+S15</f>
        <v>24162.842829741887</v>
      </c>
      <c r="R15" s="3">
        <v>11788.545107968925</v>
      </c>
      <c r="S15" s="3">
        <v>12374.297721772964</v>
      </c>
      <c r="T15" s="3">
        <f t="shared" ref="T15:T16" si="4">U15+V15</f>
        <v>16817.582619844659</v>
      </c>
      <c r="U15" s="3">
        <v>7939.8215596460805</v>
      </c>
      <c r="V15" s="3">
        <v>8877.7610601985798</v>
      </c>
      <c r="W15" s="3">
        <f t="shared" ref="W15:W16" si="5">X15+Y15</f>
        <v>10834.565879602622</v>
      </c>
      <c r="X15" s="3">
        <v>5059.3001507866547</v>
      </c>
      <c r="Y15" s="3">
        <v>5775.2657288159662</v>
      </c>
    </row>
    <row r="16" spans="1:25" s="14" customFormat="1" ht="33.950000000000003" customHeight="1" x14ac:dyDescent="0.25">
      <c r="A16" s="13" t="s">
        <v>35</v>
      </c>
      <c r="B16" s="11">
        <f>C16+D16</f>
        <v>1</v>
      </c>
      <c r="C16" s="12">
        <f>C15/B15</f>
        <v>0.49843356139719119</v>
      </c>
      <c r="D16" s="12">
        <f>D15/B15</f>
        <v>0.50156643860280881</v>
      </c>
      <c r="E16" s="11">
        <f>F16+G16</f>
        <v>0.21510691441689711</v>
      </c>
      <c r="F16" s="11">
        <f>F15/B15</f>
        <v>0.11230569920185375</v>
      </c>
      <c r="G16" s="11">
        <f>G15/B15</f>
        <v>0.10280121521504337</v>
      </c>
      <c r="H16" s="11">
        <f t="shared" si="0"/>
        <v>0.14473739792361043</v>
      </c>
      <c r="I16" s="11">
        <f>I15/B15</f>
        <v>7.4970950100970754E-2</v>
      </c>
      <c r="J16" s="11">
        <f>J15/B15</f>
        <v>6.9766447822639674E-2</v>
      </c>
      <c r="K16" s="11">
        <f t="shared" si="1"/>
        <v>0.16920190931758983</v>
      </c>
      <c r="L16" s="11">
        <f>L15/B15</f>
        <v>8.3726320891258463E-2</v>
      </c>
      <c r="M16" s="11">
        <f>M15/B15</f>
        <v>8.547558842633135E-2</v>
      </c>
      <c r="N16" s="11">
        <f t="shared" si="2"/>
        <v>0.15997675680073664</v>
      </c>
      <c r="O16" s="11">
        <f>O15/B15</f>
        <v>7.8662935349059326E-2</v>
      </c>
      <c r="P16" s="11">
        <f>P15/B15</f>
        <v>8.1313821451677301E-2</v>
      </c>
      <c r="Q16" s="11">
        <f t="shared" si="3"/>
        <v>0.14501766192379001</v>
      </c>
      <c r="R16" s="11">
        <f>R15/B15</f>
        <v>7.0751080950479689E-2</v>
      </c>
      <c r="S16" s="11">
        <f>S15/B15</f>
        <v>7.4266580973310306E-2</v>
      </c>
      <c r="T16" s="11">
        <f t="shared" si="4"/>
        <v>0.10093375717107586</v>
      </c>
      <c r="U16" s="11">
        <f>U15/B15</f>
        <v>4.7652271994034816E-2</v>
      </c>
      <c r="V16" s="11">
        <f>V15/B15</f>
        <v>5.3281485177041052E-2</v>
      </c>
      <c r="W16" s="11">
        <f t="shared" si="5"/>
        <v>6.5025602446300693E-2</v>
      </c>
      <c r="X16" s="11">
        <f>X15/B15</f>
        <v>3.03643029095346E-2</v>
      </c>
      <c r="Y16" s="11">
        <f>Y15/B15</f>
        <v>3.4661299536766089E-2</v>
      </c>
    </row>
    <row r="17" spans="1:25" x14ac:dyDescent="0.25">
      <c r="A17" s="33" t="s">
        <v>34</v>
      </c>
      <c r="B17" s="33"/>
      <c r="C17" s="33"/>
      <c r="D17" s="33"/>
    </row>
    <row r="20" spans="1:25" ht="19.5" x14ac:dyDescent="0.25">
      <c r="A20" s="24" t="s">
        <v>50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</row>
    <row r="21" spans="1:25" ht="24.95" customHeight="1" x14ac:dyDescent="0.25">
      <c r="A21" s="25" t="s">
        <v>41</v>
      </c>
      <c r="B21" s="26" t="s">
        <v>42</v>
      </c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8"/>
    </row>
    <row r="22" spans="1:25" ht="24.95" customHeight="1" x14ac:dyDescent="0.25">
      <c r="A22" s="25"/>
      <c r="B22" s="26" t="s">
        <v>43</v>
      </c>
      <c r="C22" s="29"/>
      <c r="D22" s="30"/>
      <c r="E22" s="25" t="s">
        <v>6</v>
      </c>
      <c r="F22" s="25"/>
      <c r="G22" s="25"/>
      <c r="H22" s="25" t="s">
        <v>7</v>
      </c>
      <c r="I22" s="25"/>
      <c r="J22" s="25"/>
      <c r="K22" s="25" t="s">
        <v>8</v>
      </c>
      <c r="L22" s="25"/>
      <c r="M22" s="25"/>
      <c r="N22" s="25" t="s">
        <v>44</v>
      </c>
      <c r="O22" s="25"/>
      <c r="P22" s="25"/>
      <c r="Q22" s="25" t="s">
        <v>38</v>
      </c>
      <c r="R22" s="25"/>
      <c r="S22" s="25"/>
      <c r="T22" s="25" t="s">
        <v>45</v>
      </c>
      <c r="U22" s="25"/>
      <c r="V22" s="25"/>
      <c r="W22" s="25" t="s">
        <v>12</v>
      </c>
      <c r="X22" s="25"/>
      <c r="Y22" s="25"/>
    </row>
    <row r="23" spans="1:25" ht="24.95" customHeight="1" x14ac:dyDescent="0.25">
      <c r="A23" s="25"/>
      <c r="B23" s="1" t="s">
        <v>13</v>
      </c>
      <c r="C23" s="9" t="s">
        <v>4</v>
      </c>
      <c r="D23" s="9" t="s">
        <v>5</v>
      </c>
      <c r="E23" s="1" t="s">
        <v>13</v>
      </c>
      <c r="F23" s="1" t="s">
        <v>4</v>
      </c>
      <c r="G23" s="1" t="s">
        <v>5</v>
      </c>
      <c r="H23" s="1" t="s">
        <v>13</v>
      </c>
      <c r="I23" s="1" t="s">
        <v>46</v>
      </c>
      <c r="J23" s="1" t="s">
        <v>47</v>
      </c>
      <c r="K23" s="1" t="s">
        <v>48</v>
      </c>
      <c r="L23" s="1" t="s">
        <v>4</v>
      </c>
      <c r="M23" s="1" t="s">
        <v>5</v>
      </c>
      <c r="N23" s="1" t="s">
        <v>48</v>
      </c>
      <c r="O23" s="1" t="s">
        <v>4</v>
      </c>
      <c r="P23" s="1" t="s">
        <v>5</v>
      </c>
      <c r="Q23" s="1" t="s">
        <v>48</v>
      </c>
      <c r="R23" s="1" t="s">
        <v>4</v>
      </c>
      <c r="S23" s="1" t="s">
        <v>47</v>
      </c>
      <c r="T23" s="1" t="s">
        <v>13</v>
      </c>
      <c r="U23" s="1" t="s">
        <v>4</v>
      </c>
      <c r="V23" s="1" t="s">
        <v>5</v>
      </c>
      <c r="W23" s="1" t="s">
        <v>13</v>
      </c>
      <c r="X23" s="1" t="s">
        <v>4</v>
      </c>
      <c r="Y23" s="1" t="s">
        <v>5</v>
      </c>
    </row>
    <row r="24" spans="1:25" ht="33.950000000000003" customHeight="1" x14ac:dyDescent="0.25">
      <c r="A24" s="2" t="s">
        <v>49</v>
      </c>
      <c r="B24" s="3">
        <f>C24+D24</f>
        <v>83568</v>
      </c>
      <c r="C24" s="3">
        <v>41542</v>
      </c>
      <c r="D24" s="3">
        <v>42026</v>
      </c>
      <c r="E24" s="3">
        <f>F24+G24</f>
        <v>17973.793048384283</v>
      </c>
      <c r="F24" s="3">
        <f>C24*F25/100</f>
        <v>9360.1308530780225</v>
      </c>
      <c r="G24" s="3">
        <f>D24*G25/100</f>
        <v>8613.6621953062604</v>
      </c>
      <c r="H24" s="3">
        <f t="shared" ref="H24:H25" si="6">I24+J24</f>
        <v>12094.15770842928</v>
      </c>
      <c r="I24" s="3">
        <f>C24*I25/100</f>
        <v>6248.4620826178534</v>
      </c>
      <c r="J24" s="3">
        <f>D24*J25/100</f>
        <v>5845.6956258114278</v>
      </c>
      <c r="K24" s="3">
        <f t="shared" ref="K24:K25" si="7">L24+M24</f>
        <v>14140.136051927377</v>
      </c>
      <c r="L24" s="3">
        <f>C24*L25/100</f>
        <v>6978.1794241840544</v>
      </c>
      <c r="M24" s="3">
        <f>D24*M25/100</f>
        <v>7161.9566277433232</v>
      </c>
      <c r="N24" s="3">
        <f>O24+P24</f>
        <v>13369.41526222933</v>
      </c>
      <c r="O24" s="3">
        <f>C24*O25/100</f>
        <v>6556.1709992208343</v>
      </c>
      <c r="P24" s="3">
        <f>D24*P25/100</f>
        <v>6813.2442630084961</v>
      </c>
      <c r="Q24" s="3">
        <f>R24+S24</f>
        <v>12119.51614660897</v>
      </c>
      <c r="R24" s="3">
        <f>C24*R25/100</f>
        <v>5896.7566241043851</v>
      </c>
      <c r="S24" s="3">
        <f>D24*S25/100</f>
        <v>6222.7595225045843</v>
      </c>
      <c r="T24" s="3">
        <f>U24+V24</f>
        <v>8436.0127354809283</v>
      </c>
      <c r="U24" s="3">
        <f>C24*U25/100</f>
        <v>3971.5838508689749</v>
      </c>
      <c r="V24" s="3">
        <f>D24*V25/100</f>
        <v>4464.4288846119534</v>
      </c>
      <c r="W24" s="3">
        <f>X24+Y24</f>
        <v>5434.9690469398756</v>
      </c>
      <c r="X24" s="3">
        <f>C24*X25/100</f>
        <v>2530.71616592589</v>
      </c>
      <c r="Y24" s="3">
        <f>D24*Y25/100</f>
        <v>2904.2528810139856</v>
      </c>
    </row>
    <row r="25" spans="1:25" ht="33.950000000000003" customHeight="1" x14ac:dyDescent="0.25">
      <c r="A25" s="8" t="s">
        <v>35</v>
      </c>
      <c r="B25" s="15">
        <f>C25+D25</f>
        <v>100</v>
      </c>
      <c r="C25" s="5">
        <f>C24/B24*100</f>
        <v>49.710415470036381</v>
      </c>
      <c r="D25" s="5">
        <f>D24/B24*100</f>
        <v>50.289584529963626</v>
      </c>
      <c r="E25" s="15">
        <f>F25+G25</f>
        <v>43.027760473635098</v>
      </c>
      <c r="F25" s="6">
        <f>0.225317289804969*100</f>
        <v>22.531728980496901</v>
      </c>
      <c r="G25" s="6">
        <f>0.204960314931382*100</f>
        <v>20.496031493138201</v>
      </c>
      <c r="H25" s="15">
        <f t="shared" si="6"/>
        <v>28.951024750012799</v>
      </c>
      <c r="I25" s="6">
        <f>0.150413126055988*100</f>
        <v>15.041312605598801</v>
      </c>
      <c r="J25" s="6">
        <f>0.13909712144414*100</f>
        <v>13.909712144414</v>
      </c>
      <c r="K25" s="15">
        <f t="shared" si="7"/>
        <v>33.839617948569497</v>
      </c>
      <c r="L25" s="6">
        <f>100*0.167978899046364</f>
        <v>16.797889904636403</v>
      </c>
      <c r="M25" s="6">
        <f>100*0.170417280439331</f>
        <v>17.041728043933098</v>
      </c>
      <c r="N25" s="15">
        <f>O25+P25</f>
        <v>31.994004398598598</v>
      </c>
      <c r="O25" s="6">
        <f>100*0.157820302325859</f>
        <v>15.7820302325859</v>
      </c>
      <c r="P25" s="6">
        <f>100*0.162119741660127</f>
        <v>16.211974166012698</v>
      </c>
      <c r="Q25" s="15">
        <f>R25+S25</f>
        <v>29.001614307292698</v>
      </c>
      <c r="R25" s="6">
        <f>100*0.14194686399558</f>
        <v>14.194686399558002</v>
      </c>
      <c r="S25" s="6">
        <f>100*0.148069279077347</f>
        <v>14.806927907734698</v>
      </c>
      <c r="T25" s="15">
        <f>U25+V25</f>
        <v>20.183422406149731</v>
      </c>
      <c r="U25" s="6">
        <f>100*0.0956040597676803</f>
        <v>9.5604059767680294</v>
      </c>
      <c r="V25" s="6">
        <f>100*0.106230164293817</f>
        <v>10.6230164293817</v>
      </c>
      <c r="W25" s="15">
        <f>X25+Y25</f>
        <v>13.002555715741678</v>
      </c>
      <c r="X25" s="6">
        <f>100*0.06091945900356</f>
        <v>6.0919459003560004</v>
      </c>
      <c r="Y25" s="6">
        <f>100*0.0691060981538568</f>
        <v>6.910609815385679</v>
      </c>
    </row>
    <row r="26" spans="1:25" x14ac:dyDescent="0.25">
      <c r="A26" s="33" t="s">
        <v>39</v>
      </c>
      <c r="B26" s="33"/>
      <c r="C26" s="33"/>
      <c r="D26" s="33"/>
    </row>
    <row r="29" spans="1:25" ht="19.5" x14ac:dyDescent="0.25">
      <c r="A29" s="24" t="s">
        <v>63</v>
      </c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</row>
    <row r="30" spans="1:25" ht="24.95" customHeight="1" x14ac:dyDescent="0.25">
      <c r="A30" s="25" t="s">
        <v>51</v>
      </c>
      <c r="B30" s="26" t="s">
        <v>3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8"/>
    </row>
    <row r="31" spans="1:25" ht="24.95" customHeight="1" x14ac:dyDescent="0.25">
      <c r="A31" s="25"/>
      <c r="B31" s="26" t="s">
        <v>52</v>
      </c>
      <c r="C31" s="29"/>
      <c r="D31" s="30"/>
      <c r="E31" s="25" t="s">
        <v>53</v>
      </c>
      <c r="F31" s="25"/>
      <c r="G31" s="25"/>
      <c r="H31" s="25" t="s">
        <v>54</v>
      </c>
      <c r="I31" s="25"/>
      <c r="J31" s="25"/>
      <c r="K31" s="25" t="s">
        <v>55</v>
      </c>
      <c r="L31" s="25"/>
      <c r="M31" s="25"/>
      <c r="N31" s="25" t="s">
        <v>9</v>
      </c>
      <c r="O31" s="25"/>
      <c r="P31" s="25"/>
      <c r="Q31" s="25" t="s">
        <v>10</v>
      </c>
      <c r="R31" s="25"/>
      <c r="S31" s="25"/>
      <c r="T31" s="25" t="s">
        <v>45</v>
      </c>
      <c r="U31" s="25"/>
      <c r="V31" s="25"/>
      <c r="W31" s="25" t="s">
        <v>61</v>
      </c>
      <c r="X31" s="25"/>
      <c r="Y31" s="25"/>
    </row>
    <row r="32" spans="1:25" ht="24.95" customHeight="1" x14ac:dyDescent="0.25">
      <c r="A32" s="25"/>
      <c r="B32" s="1" t="s">
        <v>56</v>
      </c>
      <c r="C32" s="9" t="s">
        <v>57</v>
      </c>
      <c r="D32" s="9" t="s">
        <v>5</v>
      </c>
      <c r="E32" s="1" t="s">
        <v>56</v>
      </c>
      <c r="F32" s="1" t="s">
        <v>4</v>
      </c>
      <c r="G32" s="1" t="s">
        <v>58</v>
      </c>
      <c r="H32" s="1" t="s">
        <v>13</v>
      </c>
      <c r="I32" s="1" t="s">
        <v>59</v>
      </c>
      <c r="J32" s="1" t="s">
        <v>58</v>
      </c>
      <c r="K32" s="1" t="s">
        <v>56</v>
      </c>
      <c r="L32" s="1" t="s">
        <v>57</v>
      </c>
      <c r="M32" s="1" t="s">
        <v>58</v>
      </c>
      <c r="N32" s="1" t="s">
        <v>13</v>
      </c>
      <c r="O32" s="1" t="s">
        <v>4</v>
      </c>
      <c r="P32" s="1" t="s">
        <v>5</v>
      </c>
      <c r="Q32" s="1" t="s">
        <v>62</v>
      </c>
      <c r="R32" s="1" t="s">
        <v>4</v>
      </c>
      <c r="S32" s="1" t="s">
        <v>5</v>
      </c>
      <c r="T32" s="1" t="s">
        <v>62</v>
      </c>
      <c r="U32" s="1" t="s">
        <v>4</v>
      </c>
      <c r="V32" s="1" t="s">
        <v>5</v>
      </c>
      <c r="W32" s="1" t="s">
        <v>62</v>
      </c>
      <c r="X32" s="1" t="s">
        <v>4</v>
      </c>
      <c r="Y32" s="1" t="s">
        <v>5</v>
      </c>
    </row>
    <row r="33" spans="1:25" ht="33.950000000000003" customHeight="1" x14ac:dyDescent="0.25">
      <c r="A33" s="2" t="s">
        <v>49</v>
      </c>
      <c r="B33" s="17">
        <v>120004</v>
      </c>
      <c r="C33" s="17">
        <v>59558</v>
      </c>
      <c r="D33" s="17">
        <v>60446</v>
      </c>
      <c r="E33" s="17">
        <f>F33+G33</f>
        <v>24936.831200000001</v>
      </c>
      <c r="F33" s="17">
        <f>B33*F34/100</f>
        <v>12948.4316</v>
      </c>
      <c r="G33" s="17">
        <f>B33*G34/100</f>
        <v>11988.399599999999</v>
      </c>
      <c r="H33" s="17">
        <f t="shared" ref="H33:H34" si="8">I33+J33</f>
        <v>16680.556</v>
      </c>
      <c r="I33" s="17">
        <f>B33*I34/100</f>
        <v>8676.2892000000011</v>
      </c>
      <c r="J33" s="17">
        <f>B33*J34/100</f>
        <v>8004.2667999999994</v>
      </c>
      <c r="K33" s="17">
        <f t="shared" ref="K33:K34" si="9">L33+M33</f>
        <v>19524.650799999999</v>
      </c>
      <c r="L33" s="17">
        <f>B33*L34/100</f>
        <v>9684.3227999999999</v>
      </c>
      <c r="M33" s="17">
        <f>B33*M34/100</f>
        <v>9840.3279999999995</v>
      </c>
      <c r="N33" s="17">
        <f>O33+P33</f>
        <v>19500.650000000001</v>
      </c>
      <c r="O33" s="17">
        <f>B33*O34/100</f>
        <v>9564.3188000000009</v>
      </c>
      <c r="P33" s="17">
        <f>B33*P34/100</f>
        <v>9936.3311999999987</v>
      </c>
      <c r="Q33" s="17">
        <f>R33+S33</f>
        <v>17460.582000000002</v>
      </c>
      <c r="R33" s="17">
        <f>B33*R34/100</f>
        <v>8484.2828000000009</v>
      </c>
      <c r="S33" s="17">
        <f>B33*S34/100</f>
        <v>8976.2992000000013</v>
      </c>
      <c r="T33" s="17">
        <f>U33+V33</f>
        <v>13332.4444</v>
      </c>
      <c r="U33" s="17">
        <f>B33*U34/100</f>
        <v>6300.21</v>
      </c>
      <c r="V33" s="17">
        <f>B33*V34/100</f>
        <v>7032.2344000000003</v>
      </c>
      <c r="W33" s="17">
        <f>X33+Y33</f>
        <v>8568.2855999999992</v>
      </c>
      <c r="X33" s="17">
        <f>B33*X34/100</f>
        <v>3900.13</v>
      </c>
      <c r="Y33" s="17">
        <f>B33*Y34/100</f>
        <v>4668.1556</v>
      </c>
    </row>
    <row r="34" spans="1:25" ht="33.950000000000003" customHeight="1" x14ac:dyDescent="0.25">
      <c r="A34" s="8" t="s">
        <v>60</v>
      </c>
      <c r="B34" s="18">
        <f>C34+D34</f>
        <v>100</v>
      </c>
      <c r="C34" s="19">
        <f>C33/B33*100</f>
        <v>49.630012332922234</v>
      </c>
      <c r="D34" s="19">
        <f>D33/B33*100</f>
        <v>50.369987667077766</v>
      </c>
      <c r="E34" s="22">
        <f>F34+G34</f>
        <v>20.78</v>
      </c>
      <c r="F34" s="20">
        <v>10.79</v>
      </c>
      <c r="G34" s="20">
        <v>9.99</v>
      </c>
      <c r="H34" s="22">
        <f t="shared" si="8"/>
        <v>13.9</v>
      </c>
      <c r="I34" s="20">
        <v>7.23</v>
      </c>
      <c r="J34" s="20">
        <v>6.67</v>
      </c>
      <c r="K34" s="22">
        <f t="shared" si="9"/>
        <v>16.27</v>
      </c>
      <c r="L34" s="20">
        <v>8.07</v>
      </c>
      <c r="M34" s="20">
        <v>8.1999999999999993</v>
      </c>
      <c r="N34" s="22">
        <f>O34+P34</f>
        <v>16.25</v>
      </c>
      <c r="O34" s="20">
        <v>7.97</v>
      </c>
      <c r="P34" s="20">
        <v>8.2799999999999994</v>
      </c>
      <c r="Q34" s="22">
        <f>R34+S34</f>
        <v>14.55</v>
      </c>
      <c r="R34" s="20">
        <v>7.07</v>
      </c>
      <c r="S34" s="20">
        <v>7.48</v>
      </c>
      <c r="T34" s="22">
        <f>U34+V34</f>
        <v>11.11</v>
      </c>
      <c r="U34" s="20">
        <v>5.25</v>
      </c>
      <c r="V34" s="20">
        <v>5.86</v>
      </c>
      <c r="W34" s="22">
        <f>X34+Y34</f>
        <v>7.1400000000000006</v>
      </c>
      <c r="X34" s="20">
        <v>3.25</v>
      </c>
      <c r="Y34" s="20">
        <v>3.89</v>
      </c>
    </row>
    <row r="35" spans="1:25" x14ac:dyDescent="0.25">
      <c r="A35" s="33" t="s">
        <v>39</v>
      </c>
      <c r="B35" s="33"/>
      <c r="C35" s="33"/>
      <c r="D35" s="33"/>
    </row>
    <row r="37" spans="1:25" x14ac:dyDescent="0.25">
      <c r="F37" s="21"/>
    </row>
    <row r="38" spans="1:25" ht="19.5" x14ac:dyDescent="0.25">
      <c r="A38" s="24" t="s">
        <v>80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</row>
    <row r="39" spans="1:25" ht="24.95" customHeight="1" x14ac:dyDescent="0.25">
      <c r="A39" s="25" t="s">
        <v>64</v>
      </c>
      <c r="B39" s="26" t="s">
        <v>65</v>
      </c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8"/>
    </row>
    <row r="40" spans="1:25" ht="24.95" customHeight="1" x14ac:dyDescent="0.25">
      <c r="A40" s="25"/>
      <c r="B40" s="26" t="s">
        <v>66</v>
      </c>
      <c r="C40" s="29"/>
      <c r="D40" s="30"/>
      <c r="E40" s="25" t="s">
        <v>67</v>
      </c>
      <c r="F40" s="25"/>
      <c r="G40" s="25"/>
      <c r="H40" s="25" t="s">
        <v>68</v>
      </c>
      <c r="I40" s="25"/>
      <c r="J40" s="25"/>
      <c r="K40" s="25" t="s">
        <v>69</v>
      </c>
      <c r="L40" s="25"/>
      <c r="M40" s="25"/>
      <c r="N40" s="25" t="s">
        <v>77</v>
      </c>
      <c r="O40" s="25"/>
      <c r="P40" s="25"/>
      <c r="Q40" s="25" t="s">
        <v>78</v>
      </c>
      <c r="R40" s="25"/>
      <c r="S40" s="25"/>
      <c r="T40" s="25" t="s">
        <v>79</v>
      </c>
      <c r="U40" s="25"/>
      <c r="V40" s="25"/>
      <c r="W40" s="25" t="s">
        <v>75</v>
      </c>
      <c r="X40" s="25"/>
      <c r="Y40" s="25"/>
    </row>
    <row r="41" spans="1:25" ht="24.95" customHeight="1" x14ac:dyDescent="0.25">
      <c r="A41" s="25"/>
      <c r="B41" s="1" t="s">
        <v>70</v>
      </c>
      <c r="C41" s="9" t="s">
        <v>71</v>
      </c>
      <c r="D41" s="9" t="s">
        <v>72</v>
      </c>
      <c r="E41" s="1" t="s">
        <v>70</v>
      </c>
      <c r="F41" s="1" t="s">
        <v>71</v>
      </c>
      <c r="G41" s="1" t="s">
        <v>72</v>
      </c>
      <c r="H41" s="1" t="s">
        <v>70</v>
      </c>
      <c r="I41" s="1" t="s">
        <v>71</v>
      </c>
      <c r="J41" s="1" t="s">
        <v>72</v>
      </c>
      <c r="K41" s="1" t="s">
        <v>70</v>
      </c>
      <c r="L41" s="1" t="s">
        <v>71</v>
      </c>
      <c r="M41" s="1" t="s">
        <v>72</v>
      </c>
      <c r="N41" s="1" t="s">
        <v>70</v>
      </c>
      <c r="O41" s="1" t="s">
        <v>71</v>
      </c>
      <c r="P41" s="1" t="s">
        <v>72</v>
      </c>
      <c r="Q41" s="1" t="s">
        <v>70</v>
      </c>
      <c r="R41" s="1" t="s">
        <v>71</v>
      </c>
      <c r="S41" s="1" t="s">
        <v>72</v>
      </c>
      <c r="T41" s="1" t="s">
        <v>70</v>
      </c>
      <c r="U41" s="1" t="s">
        <v>71</v>
      </c>
      <c r="V41" s="1" t="s">
        <v>72</v>
      </c>
      <c r="W41" s="1" t="s">
        <v>70</v>
      </c>
      <c r="X41" s="1" t="s">
        <v>71</v>
      </c>
      <c r="Y41" s="1" t="s">
        <v>72</v>
      </c>
    </row>
    <row r="42" spans="1:25" ht="33.950000000000003" customHeight="1" x14ac:dyDescent="0.25">
      <c r="A42" s="2" t="s">
        <v>73</v>
      </c>
      <c r="B42" s="17">
        <v>90412</v>
      </c>
      <c r="C42" s="17">
        <v>44802.418941761018</v>
      </c>
      <c r="D42" s="17">
        <v>45609.581058238975</v>
      </c>
      <c r="E42" s="17">
        <v>18080.152458979544</v>
      </c>
      <c r="F42" s="17">
        <v>9422.4969281212543</v>
      </c>
      <c r="G42" s="17">
        <v>8657.6555308582883</v>
      </c>
      <c r="H42" s="17">
        <v>12565.428005114583</v>
      </c>
      <c r="I42" s="17">
        <v>6490.8904970762169</v>
      </c>
      <c r="J42" s="17">
        <v>6074.5375080383665</v>
      </c>
      <c r="K42" s="17">
        <v>14410.802642974922</v>
      </c>
      <c r="L42" s="17">
        <v>7178.5025592745442</v>
      </c>
      <c r="M42" s="17">
        <v>7232.3000837003774</v>
      </c>
      <c r="N42" s="17">
        <v>14845.088140154716</v>
      </c>
      <c r="O42" s="17">
        <v>7271.392951449815</v>
      </c>
      <c r="P42" s="17">
        <v>7573.6951887049017</v>
      </c>
      <c r="Q42" s="17">
        <v>13223.909704086773</v>
      </c>
      <c r="R42" s="17">
        <v>6413.023561722086</v>
      </c>
      <c r="S42" s="17">
        <v>6810.8861423646867</v>
      </c>
      <c r="T42" s="17">
        <v>10449.431894383259</v>
      </c>
      <c r="U42" s="17">
        <v>4944.8293451139734</v>
      </c>
      <c r="V42" s="17">
        <v>5504.6025492692852</v>
      </c>
      <c r="W42" s="17">
        <v>6837.1871543062061</v>
      </c>
      <c r="X42" s="17">
        <v>3081.2830990031325</v>
      </c>
      <c r="Y42" s="17">
        <v>3755.9040553030732</v>
      </c>
    </row>
    <row r="43" spans="1:25" ht="33.950000000000003" customHeight="1" x14ac:dyDescent="0.25">
      <c r="A43" s="8" t="s">
        <v>74</v>
      </c>
      <c r="B43" s="18">
        <v>100</v>
      </c>
      <c r="C43" s="19">
        <v>49.55</v>
      </c>
      <c r="D43" s="19">
        <v>50.45</v>
      </c>
      <c r="E43" s="22">
        <v>19.997514112042101</v>
      </c>
      <c r="F43" s="22">
        <v>10.42173265509142</v>
      </c>
      <c r="G43" s="22">
        <v>9.5757814569507236</v>
      </c>
      <c r="H43" s="22">
        <v>13.89796487757663</v>
      </c>
      <c r="I43" s="22">
        <v>7.1792356070833705</v>
      </c>
      <c r="J43" s="22">
        <v>6.7187292704932595</v>
      </c>
      <c r="K43" s="22">
        <v>15.939037564676063</v>
      </c>
      <c r="L43" s="22">
        <v>7.9397674636934745</v>
      </c>
      <c r="M43" s="22">
        <v>7.9992701009825877</v>
      </c>
      <c r="N43" s="22">
        <v>16.419378113695878</v>
      </c>
      <c r="O43" s="22">
        <v>8.0425086840793423</v>
      </c>
      <c r="P43" s="22">
        <v>8.3768694296165354</v>
      </c>
      <c r="Q43" s="22">
        <v>14.626277157995368</v>
      </c>
      <c r="R43" s="22">
        <v>7.0931110491108322</v>
      </c>
      <c r="S43" s="22">
        <v>7.5331661088845365</v>
      </c>
      <c r="T43" s="22">
        <v>11.557571886899149</v>
      </c>
      <c r="U43" s="22">
        <v>5.4692179634495126</v>
      </c>
      <c r="V43" s="22">
        <v>6.0883539234496364</v>
      </c>
      <c r="W43" s="22">
        <v>7.5622562871147698</v>
      </c>
      <c r="X43" s="22">
        <v>3.4080466077546481</v>
      </c>
      <c r="Y43" s="22">
        <v>4.1542096793601218</v>
      </c>
    </row>
    <row r="44" spans="1:25" ht="16.5" customHeight="1" x14ac:dyDescent="0.25">
      <c r="A44" s="23" t="s">
        <v>76</v>
      </c>
    </row>
    <row r="46" spans="1:25" x14ac:dyDescent="0.25">
      <c r="O46" s="23"/>
      <c r="P46" s="23"/>
    </row>
    <row r="47" spans="1:25" ht="19.5" x14ac:dyDescent="0.25">
      <c r="A47" s="24" t="s">
        <v>81</v>
      </c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</row>
    <row r="48" spans="1:25" x14ac:dyDescent="0.25">
      <c r="A48" s="25" t="s">
        <v>64</v>
      </c>
      <c r="B48" s="26" t="s">
        <v>65</v>
      </c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8"/>
    </row>
    <row r="49" spans="1:25" x14ac:dyDescent="0.25">
      <c r="A49" s="25"/>
      <c r="B49" s="26" t="s">
        <v>66</v>
      </c>
      <c r="C49" s="29"/>
      <c r="D49" s="30"/>
      <c r="E49" s="25" t="s">
        <v>67</v>
      </c>
      <c r="F49" s="25"/>
      <c r="G49" s="25"/>
      <c r="H49" s="25" t="s">
        <v>68</v>
      </c>
      <c r="I49" s="25"/>
      <c r="J49" s="25"/>
      <c r="K49" s="25" t="s">
        <v>69</v>
      </c>
      <c r="L49" s="25"/>
      <c r="M49" s="25"/>
      <c r="N49" s="25" t="s">
        <v>77</v>
      </c>
      <c r="O49" s="25"/>
      <c r="P49" s="25"/>
      <c r="Q49" s="25" t="s">
        <v>78</v>
      </c>
      <c r="R49" s="25"/>
      <c r="S49" s="25"/>
      <c r="T49" s="25" t="s">
        <v>79</v>
      </c>
      <c r="U49" s="25"/>
      <c r="V49" s="25"/>
      <c r="W49" s="25" t="s">
        <v>75</v>
      </c>
      <c r="X49" s="25"/>
      <c r="Y49" s="25"/>
    </row>
    <row r="50" spans="1:25" x14ac:dyDescent="0.25">
      <c r="A50" s="25"/>
      <c r="B50" s="1" t="s">
        <v>70</v>
      </c>
      <c r="C50" s="9" t="s">
        <v>71</v>
      </c>
      <c r="D50" s="9" t="s">
        <v>72</v>
      </c>
      <c r="E50" s="1" t="s">
        <v>70</v>
      </c>
      <c r="F50" s="1" t="s">
        <v>71</v>
      </c>
      <c r="G50" s="1" t="s">
        <v>72</v>
      </c>
      <c r="H50" s="1" t="s">
        <v>70</v>
      </c>
      <c r="I50" s="1" t="s">
        <v>71</v>
      </c>
      <c r="J50" s="1" t="s">
        <v>72</v>
      </c>
      <c r="K50" s="1" t="s">
        <v>70</v>
      </c>
      <c r="L50" s="1" t="s">
        <v>71</v>
      </c>
      <c r="M50" s="1" t="s">
        <v>72</v>
      </c>
      <c r="N50" s="1" t="s">
        <v>70</v>
      </c>
      <c r="O50" s="1" t="s">
        <v>71</v>
      </c>
      <c r="P50" s="1" t="s">
        <v>72</v>
      </c>
      <c r="Q50" s="1" t="s">
        <v>70</v>
      </c>
      <c r="R50" s="1" t="s">
        <v>71</v>
      </c>
      <c r="S50" s="1" t="s">
        <v>72</v>
      </c>
      <c r="T50" s="1" t="s">
        <v>70</v>
      </c>
      <c r="U50" s="1" t="s">
        <v>71</v>
      </c>
      <c r="V50" s="1" t="s">
        <v>72</v>
      </c>
      <c r="W50" s="1" t="s">
        <v>70</v>
      </c>
      <c r="X50" s="1" t="s">
        <v>71</v>
      </c>
      <c r="Y50" s="1" t="s">
        <v>72</v>
      </c>
    </row>
    <row r="51" spans="1:25" ht="33" x14ac:dyDescent="0.25">
      <c r="A51" s="2" t="s">
        <v>73</v>
      </c>
      <c r="B51" s="17">
        <v>100228</v>
      </c>
      <c r="C51" s="17">
        <v>49625.935695045438</v>
      </c>
      <c r="D51" s="17">
        <v>50602.064304954562</v>
      </c>
      <c r="E51" s="17">
        <v>19531.128926315938</v>
      </c>
      <c r="F51" s="17">
        <v>10173.111720650188</v>
      </c>
      <c r="G51" s="17">
        <v>9358.0172056657502</v>
      </c>
      <c r="H51" s="17">
        <v>13714.362176227594</v>
      </c>
      <c r="I51" s="17">
        <v>7090.6165708278204</v>
      </c>
      <c r="J51" s="17">
        <v>6623.7456053997748</v>
      </c>
      <c r="K51" s="17">
        <v>15524.330710691953</v>
      </c>
      <c r="L51" s="17">
        <v>7768.8034356763419</v>
      </c>
      <c r="M51" s="17">
        <v>7755.5272750156109</v>
      </c>
      <c r="N51" s="17">
        <v>16763.468443590911</v>
      </c>
      <c r="O51" s="17">
        <v>8209.5631482434128</v>
      </c>
      <c r="P51" s="17">
        <v>8553.9052953474984</v>
      </c>
      <c r="Q51" s="17">
        <v>14709.941905244301</v>
      </c>
      <c r="R51" s="17">
        <v>7139.2664220198021</v>
      </c>
      <c r="S51" s="17">
        <v>7570.6754832244978</v>
      </c>
      <c r="T51" s="17">
        <v>11846.878314515416</v>
      </c>
      <c r="U51" s="17">
        <v>5605.2303164376199</v>
      </c>
      <c r="V51" s="17">
        <v>6241.6479980777958</v>
      </c>
      <c r="W51" s="17">
        <v>8137.8895234138854</v>
      </c>
      <c r="X51" s="17">
        <v>3639.3440811902528</v>
      </c>
      <c r="Y51" s="17">
        <v>4498.5454422236326</v>
      </c>
    </row>
    <row r="52" spans="1:25" ht="33" x14ac:dyDescent="0.25">
      <c r="A52" s="8" t="s">
        <v>74</v>
      </c>
      <c r="B52" s="18">
        <v>100</v>
      </c>
      <c r="C52" s="19">
        <v>49.513045950278809</v>
      </c>
      <c r="D52" s="19">
        <v>50.486954049721199</v>
      </c>
      <c r="E52" s="22">
        <v>19.486699252021328</v>
      </c>
      <c r="F52" s="22">
        <v>10.149969789530058</v>
      </c>
      <c r="G52" s="22">
        <v>9.3367294624912702</v>
      </c>
      <c r="H52" s="22">
        <v>13.68316456102845</v>
      </c>
      <c r="I52" s="22">
        <v>7.0744867410582071</v>
      </c>
      <c r="J52" s="22">
        <v>6.608677819970243</v>
      </c>
      <c r="K52" s="22">
        <v>15.489015754771074</v>
      </c>
      <c r="L52" s="22">
        <v>7.7511308573216491</v>
      </c>
      <c r="M52" s="22">
        <v>7.7378848974494261</v>
      </c>
      <c r="N52" s="22">
        <v>16.725334680519328</v>
      </c>
      <c r="O52" s="22">
        <v>8.1908879237772005</v>
      </c>
      <c r="P52" s="22">
        <v>8.5344467567421276</v>
      </c>
      <c r="Q52" s="22">
        <v>14.676479531911543</v>
      </c>
      <c r="R52" s="22">
        <v>7.1230259229155548</v>
      </c>
      <c r="S52" s="22">
        <v>7.5534536089959872</v>
      </c>
      <c r="T52" s="22">
        <v>11.819928876676594</v>
      </c>
      <c r="U52" s="22">
        <v>5.5924794632613839</v>
      </c>
      <c r="V52" s="22">
        <v>6.2274494134152096</v>
      </c>
      <c r="W52" s="22">
        <v>8.1193773430716814</v>
      </c>
      <c r="X52" s="22">
        <v>3.6310652524147473</v>
      </c>
      <c r="Y52" s="22">
        <v>4.488312090656934</v>
      </c>
    </row>
    <row r="53" spans="1:25" x14ac:dyDescent="0.25">
      <c r="A53" s="23" t="s">
        <v>76</v>
      </c>
    </row>
    <row r="56" spans="1:25" ht="19.5" x14ac:dyDescent="0.25">
      <c r="A56" s="24" t="s">
        <v>82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</row>
    <row r="57" spans="1:25" x14ac:dyDescent="0.25">
      <c r="A57" s="25" t="s">
        <v>64</v>
      </c>
      <c r="B57" s="26" t="s">
        <v>65</v>
      </c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8"/>
    </row>
    <row r="58" spans="1:25" x14ac:dyDescent="0.25">
      <c r="A58" s="25"/>
      <c r="B58" s="26" t="s">
        <v>66</v>
      </c>
      <c r="C58" s="29"/>
      <c r="D58" s="30"/>
      <c r="E58" s="25" t="s">
        <v>67</v>
      </c>
      <c r="F58" s="25"/>
      <c r="G58" s="25"/>
      <c r="H58" s="25" t="s">
        <v>68</v>
      </c>
      <c r="I58" s="25"/>
      <c r="J58" s="25"/>
      <c r="K58" s="25" t="s">
        <v>69</v>
      </c>
      <c r="L58" s="25"/>
      <c r="M58" s="25"/>
      <c r="N58" s="25" t="s">
        <v>77</v>
      </c>
      <c r="O58" s="25"/>
      <c r="P58" s="25"/>
      <c r="Q58" s="25" t="s">
        <v>78</v>
      </c>
      <c r="R58" s="25"/>
      <c r="S58" s="25"/>
      <c r="T58" s="25" t="s">
        <v>79</v>
      </c>
      <c r="U58" s="25"/>
      <c r="V58" s="25"/>
      <c r="W58" s="25" t="s">
        <v>75</v>
      </c>
      <c r="X58" s="25"/>
      <c r="Y58" s="25"/>
    </row>
    <row r="59" spans="1:25" x14ac:dyDescent="0.25">
      <c r="A59" s="25"/>
      <c r="B59" s="1" t="s">
        <v>70</v>
      </c>
      <c r="C59" s="9" t="s">
        <v>71</v>
      </c>
      <c r="D59" s="9" t="s">
        <v>72</v>
      </c>
      <c r="E59" s="1" t="s">
        <v>70</v>
      </c>
      <c r="F59" s="1" t="s">
        <v>71</v>
      </c>
      <c r="G59" s="1" t="s">
        <v>72</v>
      </c>
      <c r="H59" s="1" t="s">
        <v>70</v>
      </c>
      <c r="I59" s="1" t="s">
        <v>71</v>
      </c>
      <c r="J59" s="1" t="s">
        <v>72</v>
      </c>
      <c r="K59" s="1" t="s">
        <v>70</v>
      </c>
      <c r="L59" s="1" t="s">
        <v>71</v>
      </c>
      <c r="M59" s="1" t="s">
        <v>72</v>
      </c>
      <c r="N59" s="1" t="s">
        <v>70</v>
      </c>
      <c r="O59" s="1" t="s">
        <v>71</v>
      </c>
      <c r="P59" s="1" t="s">
        <v>72</v>
      </c>
      <c r="Q59" s="1" t="s">
        <v>70</v>
      </c>
      <c r="R59" s="1" t="s">
        <v>71</v>
      </c>
      <c r="S59" s="1" t="s">
        <v>72</v>
      </c>
      <c r="T59" s="1" t="s">
        <v>70</v>
      </c>
      <c r="U59" s="1" t="s">
        <v>71</v>
      </c>
      <c r="V59" s="1" t="s">
        <v>72</v>
      </c>
      <c r="W59" s="1" t="s">
        <v>70</v>
      </c>
      <c r="X59" s="1" t="s">
        <v>71</v>
      </c>
      <c r="Y59" s="1" t="s">
        <v>72</v>
      </c>
    </row>
    <row r="60" spans="1:25" ht="33" x14ac:dyDescent="0.25">
      <c r="A60" s="2" t="s">
        <v>73</v>
      </c>
      <c r="B60" s="17">
        <f>38032*2.6</f>
        <v>98883.199999999997</v>
      </c>
      <c r="C60" s="17">
        <v>48840.793273091316</v>
      </c>
      <c r="D60" s="17">
        <v>50042.406726908688</v>
      </c>
      <c r="E60" s="17">
        <v>18760.235556817905</v>
      </c>
      <c r="F60" s="17">
        <v>9764.9080050353623</v>
      </c>
      <c r="G60" s="17">
        <v>8995.3275517825405</v>
      </c>
      <c r="H60" s="17">
        <v>13256.582419008146</v>
      </c>
      <c r="I60" s="17">
        <v>6847.5583593692463</v>
      </c>
      <c r="J60" s="17">
        <v>6409.0240596388994</v>
      </c>
      <c r="K60" s="17">
        <v>14952.684687376175</v>
      </c>
      <c r="L60" s="17">
        <v>7520.2261130572297</v>
      </c>
      <c r="M60" s="17">
        <v>7432.4585743189464</v>
      </c>
      <c r="N60" s="17">
        <v>16846.123056423421</v>
      </c>
      <c r="O60" s="17">
        <v>8236.8859911004529</v>
      </c>
      <c r="P60" s="17">
        <v>8609.2370653229682</v>
      </c>
      <c r="Q60" s="17">
        <v>14489.402108821354</v>
      </c>
      <c r="R60" s="17">
        <v>6997.2182661659363</v>
      </c>
      <c r="S60" s="17">
        <v>7492.1838426554177</v>
      </c>
      <c r="T60" s="17">
        <v>11997.88755851506</v>
      </c>
      <c r="U60" s="17">
        <v>5666.4890109157977</v>
      </c>
      <c r="V60" s="17">
        <v>6331.3985475992613</v>
      </c>
      <c r="W60" s="17">
        <v>8580.2846130379439</v>
      </c>
      <c r="X60" s="17">
        <v>3807.5075274472883</v>
      </c>
      <c r="Y60" s="17">
        <v>4772.7770855906556</v>
      </c>
    </row>
    <row r="61" spans="1:25" ht="33" x14ac:dyDescent="0.25">
      <c r="A61" s="8" t="s">
        <v>74</v>
      </c>
      <c r="B61" s="18">
        <v>100</v>
      </c>
      <c r="C61" s="19">
        <v>49.392407682084837</v>
      </c>
      <c r="D61" s="19">
        <v>50.607592317915163</v>
      </c>
      <c r="E61" s="22">
        <v>18.972116149980891</v>
      </c>
      <c r="F61" s="22">
        <v>9.8751941735657454</v>
      </c>
      <c r="G61" s="22">
        <v>9.0969219764151443</v>
      </c>
      <c r="H61" s="22">
        <v>13.406304022329522</v>
      </c>
      <c r="I61" s="22">
        <v>6.9248955933558456</v>
      </c>
      <c r="J61" s="22">
        <v>6.4814084289736771</v>
      </c>
      <c r="K61" s="22">
        <v>15.121562295087717</v>
      </c>
      <c r="L61" s="22">
        <v>7.6051605460353526</v>
      </c>
      <c r="M61" s="22">
        <v>7.5164017490523634</v>
      </c>
      <c r="N61" s="22">
        <v>17.036385408667421</v>
      </c>
      <c r="O61" s="22">
        <v>8.3299144759680637</v>
      </c>
      <c r="P61" s="22">
        <v>8.7064709326993555</v>
      </c>
      <c r="Q61" s="22">
        <v>14.653047341531579</v>
      </c>
      <c r="R61" s="22">
        <v>7.0762457790260997</v>
      </c>
      <c r="S61" s="22">
        <v>7.5768015625054792</v>
      </c>
      <c r="T61" s="22">
        <v>12.133393294831739</v>
      </c>
      <c r="U61" s="22">
        <v>5.7304870907452408</v>
      </c>
      <c r="V61" s="22">
        <v>6.4029062040864986</v>
      </c>
      <c r="W61" s="22">
        <v>8.6771914875711396</v>
      </c>
      <c r="X61" s="22">
        <v>3.850510023388491</v>
      </c>
      <c r="Y61" s="22">
        <v>4.8266814641826477</v>
      </c>
    </row>
    <row r="62" spans="1:25" x14ac:dyDescent="0.25">
      <c r="A62" s="23" t="s">
        <v>76</v>
      </c>
    </row>
    <row r="64" spans="1:25" ht="19.5" x14ac:dyDescent="0.25">
      <c r="A64" s="24" t="s">
        <v>83</v>
      </c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</row>
    <row r="65" spans="1:25" x14ac:dyDescent="0.25">
      <c r="A65" s="25" t="s">
        <v>64</v>
      </c>
      <c r="B65" s="26" t="s">
        <v>65</v>
      </c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8"/>
    </row>
    <row r="66" spans="1:25" x14ac:dyDescent="0.25">
      <c r="A66" s="25"/>
      <c r="B66" s="26" t="s">
        <v>66</v>
      </c>
      <c r="C66" s="29"/>
      <c r="D66" s="30"/>
      <c r="E66" s="25" t="s">
        <v>67</v>
      </c>
      <c r="F66" s="25"/>
      <c r="G66" s="25"/>
      <c r="H66" s="25" t="s">
        <v>68</v>
      </c>
      <c r="I66" s="25"/>
      <c r="J66" s="25"/>
      <c r="K66" s="25" t="s">
        <v>69</v>
      </c>
      <c r="L66" s="25"/>
      <c r="M66" s="25"/>
      <c r="N66" s="25" t="s">
        <v>77</v>
      </c>
      <c r="O66" s="25"/>
      <c r="P66" s="25"/>
      <c r="Q66" s="25" t="s">
        <v>78</v>
      </c>
      <c r="R66" s="25"/>
      <c r="S66" s="25"/>
      <c r="T66" s="25" t="s">
        <v>79</v>
      </c>
      <c r="U66" s="25"/>
      <c r="V66" s="25"/>
      <c r="W66" s="25" t="s">
        <v>75</v>
      </c>
      <c r="X66" s="25"/>
      <c r="Y66" s="25"/>
    </row>
    <row r="67" spans="1:25" x14ac:dyDescent="0.25">
      <c r="A67" s="25"/>
      <c r="B67" s="1" t="s">
        <v>70</v>
      </c>
      <c r="C67" s="9" t="s">
        <v>71</v>
      </c>
      <c r="D67" s="9" t="s">
        <v>72</v>
      </c>
      <c r="E67" s="1" t="s">
        <v>70</v>
      </c>
      <c r="F67" s="1" t="s">
        <v>71</v>
      </c>
      <c r="G67" s="1" t="s">
        <v>72</v>
      </c>
      <c r="H67" s="1" t="s">
        <v>70</v>
      </c>
      <c r="I67" s="1" t="s">
        <v>71</v>
      </c>
      <c r="J67" s="1" t="s">
        <v>72</v>
      </c>
      <c r="K67" s="1" t="s">
        <v>70</v>
      </c>
      <c r="L67" s="1" t="s">
        <v>71</v>
      </c>
      <c r="M67" s="1" t="s">
        <v>72</v>
      </c>
      <c r="N67" s="1" t="s">
        <v>70</v>
      </c>
      <c r="O67" s="1" t="s">
        <v>71</v>
      </c>
      <c r="P67" s="1" t="s">
        <v>72</v>
      </c>
      <c r="Q67" s="1" t="s">
        <v>70</v>
      </c>
      <c r="R67" s="1" t="s">
        <v>71</v>
      </c>
      <c r="S67" s="1" t="s">
        <v>72</v>
      </c>
      <c r="T67" s="1" t="s">
        <v>70</v>
      </c>
      <c r="U67" s="1" t="s">
        <v>71</v>
      </c>
      <c r="V67" s="1" t="s">
        <v>72</v>
      </c>
      <c r="W67" s="1" t="s">
        <v>70</v>
      </c>
      <c r="X67" s="1" t="s">
        <v>71</v>
      </c>
      <c r="Y67" s="1" t="s">
        <v>72</v>
      </c>
    </row>
    <row r="68" spans="1:25" ht="33" x14ac:dyDescent="0.25">
      <c r="A68" s="2" t="s">
        <v>73</v>
      </c>
      <c r="B68" s="17">
        <v>69542.767186028257</v>
      </c>
      <c r="C68" s="17">
        <v>34293.155065795509</v>
      </c>
      <c r="D68" s="17">
        <v>35249.612120232741</v>
      </c>
      <c r="E68" s="17">
        <v>12930.730417131073</v>
      </c>
      <c r="F68" s="17">
        <v>6723.2872235276664</v>
      </c>
      <c r="G68" s="17">
        <v>6207.4431936034071</v>
      </c>
      <c r="H68" s="17">
        <v>9031.8618056162759</v>
      </c>
      <c r="I68" s="17">
        <v>4668.3134498677882</v>
      </c>
      <c r="J68" s="17">
        <v>4363.5483557484877</v>
      </c>
      <c r="K68" s="17">
        <v>10352.740611036646</v>
      </c>
      <c r="L68" s="17">
        <v>5217.6768388045784</v>
      </c>
      <c r="M68" s="17">
        <v>5135.0637722320671</v>
      </c>
      <c r="N68" s="17">
        <v>11982.765733867122</v>
      </c>
      <c r="O68" s="17">
        <v>5858.6558079251263</v>
      </c>
      <c r="P68" s="17">
        <v>6124.1099259419952</v>
      </c>
      <c r="Q68" s="17">
        <v>10111.953380314582</v>
      </c>
      <c r="R68" s="17">
        <v>4882.5732738153865</v>
      </c>
      <c r="S68" s="17">
        <v>5229.3801064991958</v>
      </c>
      <c r="T68" s="17">
        <v>8701.2594974327076</v>
      </c>
      <c r="U68" s="17">
        <v>4106.8866926919327</v>
      </c>
      <c r="V68" s="17">
        <v>4594.3728047407749</v>
      </c>
      <c r="W68" s="17">
        <v>6431.4557406298518</v>
      </c>
      <c r="X68" s="17">
        <v>2835.7617791630369</v>
      </c>
      <c r="Y68" s="17">
        <v>3595.6939614668149</v>
      </c>
    </row>
    <row r="69" spans="1:25" ht="33" x14ac:dyDescent="0.25">
      <c r="A69" s="8" t="s">
        <v>74</v>
      </c>
      <c r="B69" s="18">
        <v>100</v>
      </c>
      <c r="C69" s="19">
        <v>49.312324564337018</v>
      </c>
      <c r="D69" s="19">
        <v>50.687675435662982</v>
      </c>
      <c r="E69" s="22">
        <v>18.593925637933154</v>
      </c>
      <c r="F69" s="22">
        <v>9.6678454073343705</v>
      </c>
      <c r="G69" s="22">
        <v>8.9260802305987852</v>
      </c>
      <c r="H69" s="22">
        <v>12.987492691304432</v>
      </c>
      <c r="I69" s="22">
        <v>6.7128669720316987</v>
      </c>
      <c r="J69" s="22">
        <v>6.2746257192727333</v>
      </c>
      <c r="K69" s="22">
        <v>14.886868944031034</v>
      </c>
      <c r="L69" s="22">
        <v>7.5028317824155479</v>
      </c>
      <c r="M69" s="22">
        <v>7.3840371616154865</v>
      </c>
      <c r="N69" s="22">
        <v>17.230786491157289</v>
      </c>
      <c r="O69" s="22">
        <v>8.4245365046419671</v>
      </c>
      <c r="P69" s="22">
        <v>8.8062499865153221</v>
      </c>
      <c r="Q69" s="22">
        <v>14.540625559614144</v>
      </c>
      <c r="R69" s="22">
        <v>7.0209648988433377</v>
      </c>
      <c r="S69" s="22">
        <v>7.5196606607708061</v>
      </c>
      <c r="T69" s="22">
        <v>12.512098453253476</v>
      </c>
      <c r="U69" s="22">
        <v>5.9055554716508913</v>
      </c>
      <c r="V69" s="22">
        <v>6.6065429816025842</v>
      </c>
      <c r="W69" s="22">
        <v>9.2482022227064711</v>
      </c>
      <c r="X69" s="22">
        <v>4.077723527419205</v>
      </c>
      <c r="Y69" s="22">
        <v>5.1704786952872661</v>
      </c>
    </row>
    <row r="70" spans="1:25" x14ac:dyDescent="0.25">
      <c r="A70" s="23" t="s">
        <v>76</v>
      </c>
    </row>
    <row r="72" spans="1:25" ht="19.5" x14ac:dyDescent="0.25">
      <c r="A72" s="24" t="s">
        <v>84</v>
      </c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</row>
    <row r="73" spans="1:25" x14ac:dyDescent="0.25">
      <c r="A73" s="25" t="s">
        <v>64</v>
      </c>
      <c r="B73" s="26" t="s">
        <v>65</v>
      </c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8"/>
    </row>
    <row r="74" spans="1:25" x14ac:dyDescent="0.25">
      <c r="A74" s="25"/>
      <c r="B74" s="26" t="s">
        <v>66</v>
      </c>
      <c r="C74" s="29"/>
      <c r="D74" s="30"/>
      <c r="E74" s="25" t="s">
        <v>67</v>
      </c>
      <c r="F74" s="25"/>
      <c r="G74" s="25"/>
      <c r="H74" s="25" t="s">
        <v>68</v>
      </c>
      <c r="I74" s="25"/>
      <c r="J74" s="25"/>
      <c r="K74" s="25" t="s">
        <v>69</v>
      </c>
      <c r="L74" s="25"/>
      <c r="M74" s="25"/>
      <c r="N74" s="25" t="s">
        <v>77</v>
      </c>
      <c r="O74" s="25"/>
      <c r="P74" s="25"/>
      <c r="Q74" s="25" t="s">
        <v>78</v>
      </c>
      <c r="R74" s="25"/>
      <c r="S74" s="25"/>
      <c r="T74" s="25" t="s">
        <v>79</v>
      </c>
      <c r="U74" s="25"/>
      <c r="V74" s="25"/>
      <c r="W74" s="25" t="s">
        <v>75</v>
      </c>
      <c r="X74" s="25"/>
      <c r="Y74" s="25"/>
    </row>
    <row r="75" spans="1:25" x14ac:dyDescent="0.25">
      <c r="A75" s="25"/>
      <c r="B75" s="1" t="s">
        <v>70</v>
      </c>
      <c r="C75" s="9" t="s">
        <v>71</v>
      </c>
      <c r="D75" s="9" t="s">
        <v>72</v>
      </c>
      <c r="E75" s="1" t="s">
        <v>70</v>
      </c>
      <c r="F75" s="1" t="s">
        <v>71</v>
      </c>
      <c r="G75" s="1" t="s">
        <v>72</v>
      </c>
      <c r="H75" s="1" t="s">
        <v>70</v>
      </c>
      <c r="I75" s="1" t="s">
        <v>71</v>
      </c>
      <c r="J75" s="1" t="s">
        <v>72</v>
      </c>
      <c r="K75" s="1" t="s">
        <v>70</v>
      </c>
      <c r="L75" s="1" t="s">
        <v>71</v>
      </c>
      <c r="M75" s="1" t="s">
        <v>72</v>
      </c>
      <c r="N75" s="1" t="s">
        <v>70</v>
      </c>
      <c r="O75" s="1" t="s">
        <v>71</v>
      </c>
      <c r="P75" s="1" t="s">
        <v>72</v>
      </c>
      <c r="Q75" s="1" t="s">
        <v>70</v>
      </c>
      <c r="R75" s="1" t="s">
        <v>71</v>
      </c>
      <c r="S75" s="1" t="s">
        <v>72</v>
      </c>
      <c r="T75" s="1" t="s">
        <v>70</v>
      </c>
      <c r="U75" s="1" t="s">
        <v>71</v>
      </c>
      <c r="V75" s="1" t="s">
        <v>72</v>
      </c>
      <c r="W75" s="1" t="s">
        <v>70</v>
      </c>
      <c r="X75" s="1" t="s">
        <v>71</v>
      </c>
      <c r="Y75" s="1" t="s">
        <v>72</v>
      </c>
    </row>
    <row r="76" spans="1:25" ht="33" x14ac:dyDescent="0.25">
      <c r="A76" s="2" t="s">
        <v>73</v>
      </c>
      <c r="B76" s="17">
        <v>58042.529174368261</v>
      </c>
      <c r="C76" s="17">
        <v>28583.758085869798</v>
      </c>
      <c r="D76" s="17">
        <v>29458.771088498463</v>
      </c>
      <c r="E76" s="17">
        <v>10549.123601721745</v>
      </c>
      <c r="F76" s="17">
        <v>5480.8435847089604</v>
      </c>
      <c r="G76" s="17">
        <v>5068.2800170127857</v>
      </c>
      <c r="H76" s="17">
        <v>7273.1857111791915</v>
      </c>
      <c r="I76" s="17">
        <v>3760.8731939905219</v>
      </c>
      <c r="J76" s="17">
        <v>3512.3125171886695</v>
      </c>
      <c r="K76" s="17">
        <v>8559.6950714089271</v>
      </c>
      <c r="L76" s="17">
        <v>4333.1956310400183</v>
      </c>
      <c r="M76" s="17">
        <v>4226.4994403689088</v>
      </c>
      <c r="N76" s="17">
        <v>10077.615290400568</v>
      </c>
      <c r="O76" s="17">
        <v>4930.7340089413055</v>
      </c>
      <c r="P76" s="17">
        <v>5146.881281459262</v>
      </c>
      <c r="Q76" s="17">
        <v>8415.6961650879748</v>
      </c>
      <c r="R76" s="17">
        <v>4055.5720932761124</v>
      </c>
      <c r="S76" s="17">
        <v>4360.1240718118615</v>
      </c>
      <c r="T76" s="17">
        <v>7427.9559938088814</v>
      </c>
      <c r="U76" s="17">
        <v>3501.7645104347216</v>
      </c>
      <c r="V76" s="17">
        <v>3926.1914833741598</v>
      </c>
      <c r="W76" s="17">
        <v>5739.2573407609707</v>
      </c>
      <c r="X76" s="17">
        <v>2520.7750634781555</v>
      </c>
      <c r="Y76" s="17">
        <v>3218.4822772828156</v>
      </c>
    </row>
    <row r="77" spans="1:25" ht="33" x14ac:dyDescent="0.25">
      <c r="A77" s="8" t="s">
        <v>74</v>
      </c>
      <c r="B77" s="18">
        <v>100</v>
      </c>
      <c r="C77" s="19">
        <v>49.246231155778894</v>
      </c>
      <c r="D77" s="19">
        <v>50.753768844221106</v>
      </c>
      <c r="E77" s="22">
        <v>18.174817244835481</v>
      </c>
      <c r="F77" s="22">
        <v>9.4428062709736569</v>
      </c>
      <c r="G77" s="22">
        <v>8.7320109738618221</v>
      </c>
      <c r="H77" s="22">
        <v>12.530787018824551</v>
      </c>
      <c r="I77" s="22">
        <v>6.4795129493621957</v>
      </c>
      <c r="J77" s="22">
        <v>6.0512740694623561</v>
      </c>
      <c r="K77" s="22">
        <v>14.747281335198796</v>
      </c>
      <c r="L77" s="22">
        <v>7.4655527467151952</v>
      </c>
      <c r="M77" s="22">
        <v>7.2817285884836016</v>
      </c>
      <c r="N77" s="22">
        <v>17.362467545350988</v>
      </c>
      <c r="O77" s="22">
        <v>8.4950364484095076</v>
      </c>
      <c r="P77" s="22">
        <v>8.8674310969414805</v>
      </c>
      <c r="Q77" s="22">
        <v>14.499189275170952</v>
      </c>
      <c r="R77" s="22">
        <v>6.9872422014770921</v>
      </c>
      <c r="S77" s="22">
        <v>7.5119470736938601</v>
      </c>
      <c r="T77" s="22">
        <v>12.797436809643862</v>
      </c>
      <c r="U77" s="22">
        <v>6.0331011764061966</v>
      </c>
      <c r="V77" s="22">
        <v>6.7643356332376658</v>
      </c>
      <c r="W77" s="22">
        <v>9.8880207709753662</v>
      </c>
      <c r="X77" s="22">
        <v>4.3429793624350479</v>
      </c>
      <c r="Y77" s="22">
        <v>5.5450414085403192</v>
      </c>
    </row>
    <row r="78" spans="1:25" x14ac:dyDescent="0.25">
      <c r="A78" s="23" t="s">
        <v>76</v>
      </c>
    </row>
    <row r="80" spans="1:25" ht="19.5" x14ac:dyDescent="0.25">
      <c r="A80" s="24" t="s">
        <v>85</v>
      </c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</row>
    <row r="81" spans="1:25" x14ac:dyDescent="0.25">
      <c r="A81" s="25" t="s">
        <v>64</v>
      </c>
      <c r="B81" s="26" t="s">
        <v>65</v>
      </c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8"/>
    </row>
    <row r="82" spans="1:25" x14ac:dyDescent="0.25">
      <c r="A82" s="25"/>
      <c r="B82" s="26" t="s">
        <v>66</v>
      </c>
      <c r="C82" s="29"/>
      <c r="D82" s="30"/>
      <c r="E82" s="25" t="s">
        <v>67</v>
      </c>
      <c r="F82" s="25"/>
      <c r="G82" s="25"/>
      <c r="H82" s="25" t="s">
        <v>68</v>
      </c>
      <c r="I82" s="25"/>
      <c r="J82" s="25"/>
      <c r="K82" s="25" t="s">
        <v>69</v>
      </c>
      <c r="L82" s="25"/>
      <c r="M82" s="25"/>
      <c r="N82" s="25" t="s">
        <v>77</v>
      </c>
      <c r="O82" s="25"/>
      <c r="P82" s="25"/>
      <c r="Q82" s="25" t="s">
        <v>78</v>
      </c>
      <c r="R82" s="25"/>
      <c r="S82" s="25"/>
      <c r="T82" s="25" t="s">
        <v>79</v>
      </c>
      <c r="U82" s="25"/>
      <c r="V82" s="25"/>
      <c r="W82" s="25" t="s">
        <v>75</v>
      </c>
      <c r="X82" s="25"/>
      <c r="Y82" s="25"/>
    </row>
    <row r="83" spans="1:25" x14ac:dyDescent="0.25">
      <c r="A83" s="25"/>
      <c r="B83" s="1" t="s">
        <v>70</v>
      </c>
      <c r="C83" s="9" t="s">
        <v>71</v>
      </c>
      <c r="D83" s="9" t="s">
        <v>72</v>
      </c>
      <c r="E83" s="1" t="s">
        <v>70</v>
      </c>
      <c r="F83" s="1" t="s">
        <v>71</v>
      </c>
      <c r="G83" s="1" t="s">
        <v>72</v>
      </c>
      <c r="H83" s="1" t="s">
        <v>70</v>
      </c>
      <c r="I83" s="1" t="s">
        <v>71</v>
      </c>
      <c r="J83" s="1" t="s">
        <v>72</v>
      </c>
      <c r="K83" s="1" t="s">
        <v>70</v>
      </c>
      <c r="L83" s="1" t="s">
        <v>71</v>
      </c>
      <c r="M83" s="1" t="s">
        <v>72</v>
      </c>
      <c r="N83" s="1" t="s">
        <v>70</v>
      </c>
      <c r="O83" s="1" t="s">
        <v>71</v>
      </c>
      <c r="P83" s="1" t="s">
        <v>72</v>
      </c>
      <c r="Q83" s="1" t="s">
        <v>70</v>
      </c>
      <c r="R83" s="1" t="s">
        <v>71</v>
      </c>
      <c r="S83" s="1" t="s">
        <v>72</v>
      </c>
      <c r="T83" s="1" t="s">
        <v>70</v>
      </c>
      <c r="U83" s="1" t="s">
        <v>71</v>
      </c>
      <c r="V83" s="1" t="s">
        <v>72</v>
      </c>
      <c r="W83" s="1" t="s">
        <v>70</v>
      </c>
      <c r="X83" s="1" t="s">
        <v>71</v>
      </c>
      <c r="Y83" s="1" t="s">
        <v>72</v>
      </c>
    </row>
    <row r="84" spans="1:25" ht="33" x14ac:dyDescent="0.25">
      <c r="A84" s="2" t="s">
        <v>73</v>
      </c>
      <c r="B84" s="17">
        <v>72936.520740000211</v>
      </c>
      <c r="C84" s="17">
        <v>35865.624328531208</v>
      </c>
      <c r="D84" s="17">
        <v>37070.89641146901</v>
      </c>
      <c r="E84" s="17">
        <v>12878.430379593603</v>
      </c>
      <c r="F84" s="17">
        <v>6683.5647641423302</v>
      </c>
      <c r="G84" s="17">
        <v>6194.8656154512719</v>
      </c>
      <c r="H84" s="17">
        <v>8791.2269481295698</v>
      </c>
      <c r="I84" s="17">
        <v>4554.3168192781777</v>
      </c>
      <c r="J84" s="17">
        <v>4236.910128851393</v>
      </c>
      <c r="K84" s="17">
        <v>10768.724206771531</v>
      </c>
      <c r="L84" s="17">
        <v>5473.120770061847</v>
      </c>
      <c r="M84" s="17">
        <v>5295.6034367096836</v>
      </c>
      <c r="N84" s="17">
        <v>12673.721800832645</v>
      </c>
      <c r="O84" s="17">
        <v>6202.0815154287757</v>
      </c>
      <c r="P84" s="17">
        <v>6471.6402854038697</v>
      </c>
      <c r="Q84" s="17">
        <v>10589.410640806942</v>
      </c>
      <c r="R84" s="17">
        <v>5092.2265476441462</v>
      </c>
      <c r="S84" s="17">
        <v>5497.1840931627958</v>
      </c>
      <c r="T84" s="17">
        <v>9513.1576106857974</v>
      </c>
      <c r="U84" s="17">
        <v>4474.322528969622</v>
      </c>
      <c r="V84" s="17">
        <v>5038.8350817161754</v>
      </c>
      <c r="W84" s="17">
        <v>7721.8491531801265</v>
      </c>
      <c r="X84" s="17">
        <v>3385.9913830063037</v>
      </c>
      <c r="Y84" s="17">
        <v>4335.8577701738222</v>
      </c>
    </row>
    <row r="85" spans="1:25" ht="33" x14ac:dyDescent="0.25">
      <c r="A85" s="8" t="s">
        <v>74</v>
      </c>
      <c r="B85" s="18">
        <v>100</v>
      </c>
      <c r="C85" s="19">
        <v>49.173752688838633</v>
      </c>
      <c r="D85" s="19">
        <v>50.826247311161367</v>
      </c>
      <c r="E85" s="22">
        <v>17.657039640678594</v>
      </c>
      <c r="F85" s="22">
        <v>9.1635365881620618</v>
      </c>
      <c r="G85" s="22">
        <v>8.493503052516532</v>
      </c>
      <c r="H85" s="22">
        <v>12.053257900069042</v>
      </c>
      <c r="I85" s="22">
        <v>6.2442200053840464</v>
      </c>
      <c r="J85" s="22">
        <v>5.8090378946849954</v>
      </c>
      <c r="K85" s="22">
        <v>14.764515907139636</v>
      </c>
      <c r="L85" s="22">
        <v>7.5039509898917505</v>
      </c>
      <c r="M85" s="22">
        <v>7.2605649172478861</v>
      </c>
      <c r="N85" s="22">
        <v>17.376372868142667</v>
      </c>
      <c r="O85" s="22">
        <v>8.5033964500960888</v>
      </c>
      <c r="P85" s="22">
        <v>8.8729764180465764</v>
      </c>
      <c r="Q85" s="22">
        <v>14.518667100334339</v>
      </c>
      <c r="R85" s="22">
        <v>6.9817239648661253</v>
      </c>
      <c r="S85" s="22">
        <v>7.5369431354682135</v>
      </c>
      <c r="T85" s="22">
        <v>13.043064728296731</v>
      </c>
      <c r="U85" s="22">
        <v>6.1345434133325636</v>
      </c>
      <c r="V85" s="22">
        <v>6.9085213149641671</v>
      </c>
      <c r="W85" s="22">
        <v>10.587081855338996</v>
      </c>
      <c r="X85" s="22">
        <v>4.6423812771059989</v>
      </c>
      <c r="Y85" s="22">
        <v>5.9447005782329967</v>
      </c>
    </row>
    <row r="86" spans="1:25" x14ac:dyDescent="0.25">
      <c r="A86" s="23" t="s">
        <v>76</v>
      </c>
    </row>
  </sheetData>
  <mergeCells count="115">
    <mergeCell ref="A72:Y72"/>
    <mergeCell ref="A73:A75"/>
    <mergeCell ref="B73:Y73"/>
    <mergeCell ref="B74:D74"/>
    <mergeCell ref="E74:G74"/>
    <mergeCell ref="H74:J74"/>
    <mergeCell ref="K74:M74"/>
    <mergeCell ref="N74:P74"/>
    <mergeCell ref="Q74:S74"/>
    <mergeCell ref="T74:V74"/>
    <mergeCell ref="W74:Y74"/>
    <mergeCell ref="A56:Y56"/>
    <mergeCell ref="A57:A59"/>
    <mergeCell ref="B57:Y57"/>
    <mergeCell ref="B58:D58"/>
    <mergeCell ref="E58:G58"/>
    <mergeCell ref="H58:J58"/>
    <mergeCell ref="K58:M58"/>
    <mergeCell ref="N58:P58"/>
    <mergeCell ref="Q58:S58"/>
    <mergeCell ref="T58:V58"/>
    <mergeCell ref="W58:Y58"/>
    <mergeCell ref="A3:A5"/>
    <mergeCell ref="B4:D4"/>
    <mergeCell ref="E4:G4"/>
    <mergeCell ref="B3:Y3"/>
    <mergeCell ref="A35:D35"/>
    <mergeCell ref="N31:P31"/>
    <mergeCell ref="Q31:S31"/>
    <mergeCell ref="T31:V31"/>
    <mergeCell ref="W31:Y31"/>
    <mergeCell ref="A29:Y29"/>
    <mergeCell ref="A30:A32"/>
    <mergeCell ref="B31:D31"/>
    <mergeCell ref="E31:G31"/>
    <mergeCell ref="H31:J31"/>
    <mergeCell ref="K31:M31"/>
    <mergeCell ref="B30:Y30"/>
    <mergeCell ref="E13:G13"/>
    <mergeCell ref="H13:J13"/>
    <mergeCell ref="K13:M13"/>
    <mergeCell ref="N13:P13"/>
    <mergeCell ref="Q13:S13"/>
    <mergeCell ref="T13:V13"/>
    <mergeCell ref="W13:Y13"/>
    <mergeCell ref="T4:V4"/>
    <mergeCell ref="W4:Y4"/>
    <mergeCell ref="A1:Y1"/>
    <mergeCell ref="A2:Y2"/>
    <mergeCell ref="A11:Y11"/>
    <mergeCell ref="A8:D8"/>
    <mergeCell ref="A26:D26"/>
    <mergeCell ref="A21:A23"/>
    <mergeCell ref="B21:Y21"/>
    <mergeCell ref="B22:D22"/>
    <mergeCell ref="E22:G22"/>
    <mergeCell ref="H22:J22"/>
    <mergeCell ref="K22:M22"/>
    <mergeCell ref="N22:P22"/>
    <mergeCell ref="Q22:S22"/>
    <mergeCell ref="T22:V22"/>
    <mergeCell ref="W22:Y22"/>
    <mergeCell ref="A20:Y20"/>
    <mergeCell ref="A17:D17"/>
    <mergeCell ref="H4:J4"/>
    <mergeCell ref="K4:M4"/>
    <mergeCell ref="N4:P4"/>
    <mergeCell ref="Q4:S4"/>
    <mergeCell ref="A12:A14"/>
    <mergeCell ref="B12:Y12"/>
    <mergeCell ref="B13:D13"/>
    <mergeCell ref="Q40:S40"/>
    <mergeCell ref="T40:V40"/>
    <mergeCell ref="W40:Y40"/>
    <mergeCell ref="B39:Y39"/>
    <mergeCell ref="A38:Y38"/>
    <mergeCell ref="A39:A41"/>
    <mergeCell ref="B40:D40"/>
    <mergeCell ref="E40:G40"/>
    <mergeCell ref="H40:J40"/>
    <mergeCell ref="K40:M40"/>
    <mergeCell ref="N40:P40"/>
    <mergeCell ref="A47:Y47"/>
    <mergeCell ref="A48:A50"/>
    <mergeCell ref="B48:Y48"/>
    <mergeCell ref="B49:D49"/>
    <mergeCell ref="E49:G49"/>
    <mergeCell ref="H49:J49"/>
    <mergeCell ref="K49:M49"/>
    <mergeCell ref="N49:P49"/>
    <mergeCell ref="Q49:S49"/>
    <mergeCell ref="T49:V49"/>
    <mergeCell ref="W49:Y49"/>
    <mergeCell ref="N66:P66"/>
    <mergeCell ref="Q66:S66"/>
    <mergeCell ref="T66:V66"/>
    <mergeCell ref="W66:Y66"/>
    <mergeCell ref="A64:Y64"/>
    <mergeCell ref="A65:A67"/>
    <mergeCell ref="B65:Y65"/>
    <mergeCell ref="B66:D66"/>
    <mergeCell ref="E66:G66"/>
    <mergeCell ref="H66:J66"/>
    <mergeCell ref="K66:M66"/>
    <mergeCell ref="A80:Y80"/>
    <mergeCell ref="A81:A83"/>
    <mergeCell ref="B81:Y81"/>
    <mergeCell ref="B82:D82"/>
    <mergeCell ref="E82:G82"/>
    <mergeCell ref="H82:J82"/>
    <mergeCell ref="K82:M82"/>
    <mergeCell ref="N82:P82"/>
    <mergeCell ref="Q82:S82"/>
    <mergeCell ref="T82:V82"/>
    <mergeCell ref="W82:Y82"/>
  </mergeCells>
  <phoneticPr fontId="2" type="noConversion"/>
  <pageMargins left="0.7" right="0.7" top="0.75" bottom="0.75" header="0.3" footer="0.3"/>
  <pageSetup paperSize="9" scale="54" fitToHeight="0" orientation="landscape" horizontalDpi="1200" verticalDpi="1200" r:id="rId1"/>
  <rowBreaks count="1" manualBreakCount="1">
    <brk id="27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污水下水道用戶接管受益人數佔比</vt:lpstr>
      <vt:lpstr>污水下水道用戶接管受益人數佔比!Print_Area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黃春萍</dc:creator>
  <cp:lastModifiedBy>林志潔</cp:lastModifiedBy>
  <cp:lastPrinted>2026-03-11T06:50:11Z</cp:lastPrinted>
  <dcterms:created xsi:type="dcterms:W3CDTF">2017-09-12T08:48:35Z</dcterms:created>
  <dcterms:modified xsi:type="dcterms:W3CDTF">2026-03-31T08:26:18Z</dcterms:modified>
</cp:coreProperties>
</file>