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020228\Desktop\硬碟\公務資料\新聞處\新聞處公務資料\0.公務統計\0.性別指標更新\1150430更新\"/>
    </mc:Choice>
  </mc:AlternateContent>
  <xr:revisionPtr revIDLastSave="0" documentId="8_{8663EDDB-F39F-4A88-A066-1F34BAF2924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有線電視陳情案件統計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17" i="1" l="1"/>
  <c r="AG17" i="1"/>
  <c r="AH17" i="1"/>
  <c r="AE17" i="1"/>
  <c r="AE31" i="1"/>
  <c r="AE30" i="1"/>
  <c r="AE29" i="1"/>
  <c r="AE28" i="1"/>
  <c r="AE27" i="1"/>
  <c r="AE26" i="1"/>
  <c r="AE25" i="1"/>
  <c r="AE24" i="1"/>
  <c r="AE23" i="1"/>
  <c r="AE22" i="1"/>
  <c r="AE21" i="1"/>
  <c r="AE20" i="1"/>
  <c r="AE19" i="1"/>
  <c r="AE18" i="1"/>
  <c r="AF13" i="1"/>
  <c r="AG13" i="1"/>
  <c r="AH13" i="1"/>
  <c r="AE16" i="1"/>
  <c r="AE15" i="1"/>
  <c r="AE14" i="1"/>
  <c r="AF6" i="1"/>
  <c r="AG6" i="1"/>
  <c r="AH6" i="1"/>
  <c r="AE12" i="1"/>
  <c r="AE11" i="1"/>
  <c r="AE10" i="1"/>
  <c r="AE9" i="1"/>
  <c r="AE8" i="1"/>
  <c r="AE7" i="1"/>
  <c r="AE13" i="1" l="1"/>
  <c r="AE6" i="1"/>
  <c r="AD16" i="1" l="1"/>
  <c r="AC16" i="1"/>
  <c r="AB16" i="1"/>
  <c r="AD15" i="1"/>
  <c r="AC15" i="1"/>
  <c r="AB15" i="1"/>
  <c r="AD14" i="1"/>
  <c r="AC14" i="1"/>
  <c r="AB14" i="1"/>
  <c r="AD12" i="1"/>
  <c r="AC12" i="1"/>
  <c r="AB12" i="1"/>
  <c r="AD11" i="1"/>
  <c r="AB11" i="1"/>
  <c r="AA11" i="1" s="1"/>
  <c r="AD10" i="1"/>
  <c r="AC10" i="1"/>
  <c r="AB10" i="1"/>
  <c r="AA10" i="1" s="1"/>
  <c r="AD9" i="1"/>
  <c r="AB9" i="1"/>
  <c r="AD8" i="1"/>
  <c r="AC8" i="1"/>
  <c r="AB8" i="1"/>
  <c r="AD7" i="1"/>
  <c r="AC7" i="1"/>
  <c r="AB7" i="1"/>
  <c r="W11" i="1"/>
  <c r="AC13" i="1" l="1"/>
  <c r="AD13" i="1"/>
  <c r="AA12" i="1"/>
  <c r="AA16" i="1"/>
  <c r="AA8" i="1"/>
  <c r="AC6" i="1"/>
  <c r="AA15" i="1"/>
  <c r="AA9" i="1"/>
  <c r="AB13" i="1"/>
  <c r="AA7" i="1"/>
  <c r="AD6" i="1"/>
  <c r="AA14" i="1"/>
  <c r="AB6" i="1"/>
  <c r="AA6" i="1" l="1"/>
  <c r="AA13" i="1"/>
  <c r="X13" i="1"/>
  <c r="Y13" i="1"/>
  <c r="Z13" i="1"/>
  <c r="W15" i="1"/>
  <c r="W16" i="1"/>
  <c r="W14" i="1"/>
  <c r="X6" i="1"/>
  <c r="Y6" i="1"/>
  <c r="Z6" i="1"/>
  <c r="W8" i="1"/>
  <c r="W9" i="1"/>
  <c r="W10" i="1"/>
  <c r="W7" i="1"/>
  <c r="T6" i="1"/>
  <c r="U6" i="1"/>
  <c r="V6" i="1"/>
  <c r="T13" i="1"/>
  <c r="U13" i="1"/>
  <c r="V13" i="1"/>
  <c r="S15" i="1"/>
  <c r="S16" i="1"/>
  <c r="S14" i="1"/>
  <c r="S10" i="1"/>
  <c r="S9" i="1"/>
  <c r="S8" i="1"/>
  <c r="W13" i="1" l="1"/>
  <c r="S6" i="1"/>
  <c r="W6" i="1"/>
  <c r="S13" i="1"/>
</calcChain>
</file>

<file path=xl/sharedStrings.xml><?xml version="1.0" encoding="utf-8"?>
<sst xmlns="http://schemas.openxmlformats.org/spreadsheetml/2006/main" count="102" uniqueCount="47">
  <si>
    <r>
      <rPr>
        <sz val="12"/>
        <color theme="1"/>
        <rFont val="標楷體"/>
        <family val="4"/>
        <charset val="136"/>
      </rPr>
      <t>項目別</t>
    </r>
    <phoneticPr fontId="2" type="noConversion"/>
  </si>
  <si>
    <r>
      <t>107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</si>
  <si>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t>108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</si>
  <si>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rPr>
        <sz val="12"/>
        <color theme="1"/>
        <rFont val="標楷體"/>
        <family val="4"/>
        <charset val="136"/>
      </rPr>
      <t>總計</t>
    </r>
    <phoneticPr fontId="6" type="noConversion"/>
  </si>
  <si>
    <r>
      <rPr>
        <sz val="12"/>
        <color theme="1"/>
        <rFont val="標楷體"/>
        <family val="4"/>
        <charset val="136"/>
      </rPr>
      <t>男性</t>
    </r>
    <phoneticPr fontId="6" type="noConversion"/>
  </si>
  <si>
    <r>
      <rPr>
        <sz val="12"/>
        <color theme="1"/>
        <rFont val="標楷體"/>
        <family val="4"/>
        <charset val="136"/>
      </rPr>
      <t>女性</t>
    </r>
    <phoneticPr fontId="6" type="noConversion"/>
  </si>
  <si>
    <r>
      <rPr>
        <sz val="11"/>
        <color theme="1"/>
        <rFont val="標楷體"/>
        <family val="4"/>
        <charset val="136"/>
      </rPr>
      <t>無法辨識</t>
    </r>
    <r>
      <rPr>
        <sz val="11"/>
        <color theme="1"/>
        <rFont val="Times New Roman"/>
        <family val="1"/>
      </rPr>
      <t>/</t>
    </r>
    <r>
      <rPr>
        <sz val="11"/>
        <color theme="1"/>
        <rFont val="標楷體"/>
        <family val="4"/>
        <charset val="136"/>
      </rPr>
      <t>未提供</t>
    </r>
    <phoneticPr fontId="6" type="noConversion"/>
  </si>
  <si>
    <r>
      <rPr>
        <sz val="12"/>
        <color theme="1"/>
        <rFont val="標楷體"/>
        <family val="4"/>
        <charset val="136"/>
      </rPr>
      <t>權利保護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服務品質及有線電視數位化等、多元分組付費方案陳情案件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</si>
  <si>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indexed="8"/>
        <rFont val="標楷體"/>
        <family val="4"/>
        <charset val="136"/>
      </rPr>
      <t>陳
情
管
道
類
別</t>
    </r>
    <phoneticPr fontId="3" type="noConversion"/>
  </si>
  <si>
    <r>
      <rPr>
        <sz val="12"/>
        <color theme="1"/>
        <rFont val="標楷體"/>
        <family val="4"/>
        <charset val="136"/>
      </rPr>
      <t>市政信箱</t>
    </r>
  </si>
  <si>
    <r>
      <rPr>
        <sz val="12"/>
        <color theme="1"/>
        <rFont val="標楷體"/>
        <family val="4"/>
        <charset val="136"/>
      </rPr>
      <t>公文</t>
    </r>
  </si>
  <si>
    <r>
      <rPr>
        <sz val="12"/>
        <color theme="1"/>
        <rFont val="標楷體"/>
        <family val="4"/>
        <charset val="136"/>
      </rPr>
      <t>其他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電話、便民服務中心</t>
    </r>
    <r>
      <rPr>
        <sz val="12"/>
        <color theme="1"/>
        <rFont val="Times New Roman"/>
        <family val="1"/>
      </rPr>
      <t>..)</t>
    </r>
  </si>
  <si>
    <t>-</t>
    <phoneticPr fontId="2" type="noConversion"/>
  </si>
  <si>
    <r>
      <rPr>
        <sz val="16"/>
        <color theme="1"/>
        <rFont val="標楷體"/>
        <family val="4"/>
        <charset val="136"/>
      </rPr>
      <t>桃園市有線電視民眾陳情案件數</t>
    </r>
    <phoneticPr fontId="3" type="noConversion"/>
  </si>
  <si>
    <r>
      <rPr>
        <sz val="12"/>
        <color theme="1"/>
        <rFont val="標楷體"/>
        <family val="4"/>
        <charset val="136"/>
      </rPr>
      <t>單位：件</t>
    </r>
    <phoneticPr fontId="2" type="noConversion"/>
  </si>
  <si>
    <r>
      <t>109</t>
    </r>
    <r>
      <rPr>
        <sz val="12"/>
        <color theme="1"/>
        <rFont val="標楷體"/>
        <family val="4"/>
        <charset val="136"/>
      </rPr>
      <t>年</t>
    </r>
  </si>
  <si>
    <r>
      <t>110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</si>
  <si>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t>111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</si>
  <si>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t>112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</si>
  <si>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t>113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</si>
  <si>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rPr>
        <sz val="12"/>
        <color indexed="8"/>
        <rFont val="標楷體"/>
        <family val="4"/>
        <charset val="136"/>
      </rPr>
      <t>陳
情
案
件
類
別</t>
    </r>
    <phoneticPr fontId="3" type="noConversion"/>
  </si>
  <si>
    <r>
      <rPr>
        <sz val="12"/>
        <color theme="1"/>
        <rFont val="標楷體"/>
        <family val="4"/>
        <charset val="136"/>
      </rPr>
      <t>－</t>
    </r>
    <phoneticPr fontId="2" type="noConversion"/>
  </si>
  <si>
    <r>
      <rPr>
        <sz val="12"/>
        <color theme="1"/>
        <rFont val="標楷體"/>
        <family val="4"/>
        <charset val="136"/>
      </rPr>
      <t>收視費用</t>
    </r>
    <phoneticPr fontId="2" type="noConversion"/>
  </si>
  <si>
    <r>
      <rPr>
        <sz val="12"/>
        <rFont val="標楷體"/>
        <family val="4"/>
        <charset val="136"/>
      </rPr>
      <t>－</t>
    </r>
  </si>
  <si>
    <r>
      <rPr>
        <sz val="12"/>
        <color theme="1"/>
        <rFont val="標楷體"/>
        <family val="4"/>
        <charset val="136"/>
      </rPr>
      <t>訊號不佳</t>
    </r>
    <phoneticPr fontId="2" type="noConversion"/>
  </si>
  <si>
    <r>
      <rPr>
        <sz val="12"/>
        <color theme="1"/>
        <rFont val="標楷體"/>
        <family val="4"/>
        <charset val="136"/>
      </rPr>
      <t>纜線附掛</t>
    </r>
    <phoneticPr fontId="2" type="noConversion"/>
  </si>
  <si>
    <r>
      <rPr>
        <sz val="12"/>
        <color theme="1"/>
        <rFont val="標楷體"/>
        <family val="4"/>
        <charset val="136"/>
      </rPr>
      <t>插播廣告、節目</t>
    </r>
    <phoneticPr fontId="6" type="noConversion"/>
  </si>
  <si>
    <r>
      <rPr>
        <sz val="12"/>
        <color theme="1"/>
        <rFont val="標楷體"/>
        <family val="4"/>
        <charset val="136"/>
      </rPr>
      <t>其他</t>
    </r>
    <phoneticPr fontId="2" type="noConversion"/>
  </si>
  <si>
    <r>
      <t>114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</si>
  <si>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rPr>
        <b/>
        <sz val="12"/>
        <color theme="1"/>
        <rFont val="標楷體"/>
        <family val="4"/>
        <charset val="136"/>
      </rPr>
      <t>總計</t>
    </r>
    <phoneticPr fontId="6" type="noConversion"/>
  </si>
  <si>
    <r>
      <rPr>
        <b/>
        <sz val="12"/>
        <color theme="1"/>
        <rFont val="標楷體"/>
        <family val="4"/>
        <charset val="136"/>
      </rPr>
      <t>總計</t>
    </r>
    <phoneticPr fontId="2" type="noConversion"/>
  </si>
  <si>
    <t>桃園區</t>
    <phoneticPr fontId="2" type="noConversion"/>
  </si>
  <si>
    <t>中壢區</t>
    <phoneticPr fontId="2" type="noConversion"/>
  </si>
  <si>
    <t>大溪區</t>
    <phoneticPr fontId="2" type="noConversion"/>
  </si>
  <si>
    <t>楊梅區</t>
    <phoneticPr fontId="2" type="noConversion"/>
  </si>
  <si>
    <t>蘆竹區</t>
    <phoneticPr fontId="2" type="noConversion"/>
  </si>
  <si>
    <t>大園區</t>
    <phoneticPr fontId="2" type="noConversion"/>
  </si>
  <si>
    <t>龜山區</t>
    <phoneticPr fontId="2" type="noConversion"/>
  </si>
  <si>
    <t>八德區</t>
    <phoneticPr fontId="2" type="noConversion"/>
  </si>
  <si>
    <t>龍潭區</t>
    <phoneticPr fontId="2" type="noConversion"/>
  </si>
  <si>
    <t>平鎮區</t>
    <phoneticPr fontId="2" type="noConversion"/>
  </si>
  <si>
    <t>觀音區</t>
    <phoneticPr fontId="2" type="noConversion"/>
  </si>
  <si>
    <t>新屋區</t>
    <phoneticPr fontId="2" type="noConversion"/>
  </si>
  <si>
    <t>復興區</t>
    <phoneticPr fontId="2" type="noConversion"/>
  </si>
  <si>
    <t>未提供行政區</t>
    <phoneticPr fontId="2" type="noConversion"/>
  </si>
  <si>
    <t xml:space="preserve">行
政
區
別
</t>
    <phoneticPr fontId="3" type="noConversion"/>
  </si>
  <si>
    <r>
      <t xml:space="preserve">資料來源：桃園市政府新聞處
</t>
    </r>
    <r>
      <rPr>
        <sz val="12"/>
        <color rgb="FFED0000"/>
        <rFont val="標楷體"/>
        <family val="4"/>
        <charset val="136"/>
      </rPr>
      <t>備註：複分類「行政區」資料自114年5月1日起開始統計。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</si>
</sst>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,##0_-;\-* #,##0_-;_-* &quot;-&quot;??_-;_-@_-"/>
    <numFmt numFmtId="177" formatCode="&quot;$&quot;#,##0.00_);[Red]\(&quot;$&quot;#,##0.00\)"/>
  </numFmts>
  <fonts count="18" x14ac:knownFonts="1">
    <font>
      <sz val="12"/>
      <color theme="1"/>
      <name val="新細明體"/>
      <family val="1"/>
      <charset val="136"/>
      <scheme val="minor"/>
    </font>
    <font>
      <sz val="16"/>
      <color theme="1"/>
      <name val="標楷體"/>
      <family val="4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1"/>
      <color theme="1"/>
      <name val="Times New Roman"/>
      <family val="1"/>
    </font>
    <font>
      <sz val="11"/>
      <color theme="1"/>
      <name val="標楷體"/>
      <family val="4"/>
      <charset val="136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6"/>
      <color theme="1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sz val="12"/>
      <color rgb="FFED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 diagonalUp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Up="1">
      <left/>
      <right/>
      <top style="medium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>
      <left style="medium">
        <color indexed="64"/>
      </left>
      <right/>
      <top/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 style="medium">
        <color indexed="64"/>
      </right>
      <top/>
      <bottom/>
      <diagonal style="thin">
        <color indexed="64"/>
      </diagonal>
    </border>
    <border diagonalUp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Up="1">
      <left/>
      <right/>
      <top/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4" fillId="0" borderId="0" xfId="0" applyFont="1">
      <alignment vertical="center"/>
    </xf>
    <xf numFmtId="176" fontId="4" fillId="0" borderId="6" xfId="0" applyNumberFormat="1" applyFont="1" applyBorder="1">
      <alignment vertical="center"/>
    </xf>
    <xf numFmtId="176" fontId="4" fillId="0" borderId="7" xfId="0" applyNumberFormat="1" applyFont="1" applyBorder="1">
      <alignment vertical="center"/>
    </xf>
    <xf numFmtId="176" fontId="4" fillId="0" borderId="7" xfId="0" applyNumberFormat="1" applyFont="1" applyBorder="1" applyAlignment="1">
      <alignment horizontal="right" vertical="center"/>
    </xf>
    <xf numFmtId="176" fontId="4" fillId="0" borderId="9" xfId="0" applyNumberFormat="1" applyFont="1" applyBorder="1">
      <alignment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2" xfId="0" applyNumberFormat="1" applyFont="1" applyBorder="1">
      <alignment vertical="center"/>
    </xf>
    <xf numFmtId="176" fontId="4" fillId="0" borderId="10" xfId="0" applyNumberFormat="1" applyFont="1" applyBorder="1">
      <alignment vertical="center"/>
    </xf>
    <xf numFmtId="176" fontId="4" fillId="0" borderId="8" xfId="0" applyNumberFormat="1" applyFont="1" applyBorder="1">
      <alignment vertical="center"/>
    </xf>
    <xf numFmtId="176" fontId="4" fillId="0" borderId="5" xfId="0" applyNumberFormat="1" applyFont="1" applyBorder="1">
      <alignment vertical="center"/>
    </xf>
    <xf numFmtId="3" fontId="11" fillId="0" borderId="0" xfId="0" applyNumberFormat="1" applyFont="1" applyAlignment="1">
      <alignment horizontal="right" vertical="center"/>
    </xf>
    <xf numFmtId="176" fontId="4" fillId="0" borderId="19" xfId="0" applyNumberFormat="1" applyFont="1" applyBorder="1">
      <alignment vertical="center"/>
    </xf>
    <xf numFmtId="176" fontId="4" fillId="0" borderId="20" xfId="0" applyNumberFormat="1" applyFont="1" applyBorder="1" applyAlignment="1">
      <alignment horizontal="right" vertical="center"/>
    </xf>
    <xf numFmtId="176" fontId="4" fillId="0" borderId="18" xfId="0" applyNumberFormat="1" applyFont="1" applyBorder="1">
      <alignment vertical="center"/>
    </xf>
    <xf numFmtId="176" fontId="4" fillId="0" borderId="13" xfId="0" applyNumberFormat="1" applyFont="1" applyBorder="1">
      <alignment vertical="center"/>
    </xf>
    <xf numFmtId="177" fontId="4" fillId="0" borderId="7" xfId="0" applyNumberFormat="1" applyFont="1" applyBorder="1" applyAlignment="1">
      <alignment horizontal="right" vertical="center"/>
    </xf>
    <xf numFmtId="3" fontId="11" fillId="0" borderId="17" xfId="0" applyNumberFormat="1" applyFont="1" applyBorder="1" applyAlignment="1">
      <alignment horizontal="right" vertical="center"/>
    </xf>
    <xf numFmtId="0" fontId="4" fillId="0" borderId="1" xfId="0" applyFont="1" applyBorder="1">
      <alignment vertical="center"/>
    </xf>
    <xf numFmtId="176" fontId="14" fillId="0" borderId="2" xfId="0" applyNumberFormat="1" applyFont="1" applyBorder="1">
      <alignment vertical="center"/>
    </xf>
    <xf numFmtId="176" fontId="14" fillId="0" borderId="5" xfId="0" applyNumberFormat="1" applyFont="1" applyBorder="1">
      <alignment vertical="center"/>
    </xf>
    <xf numFmtId="176" fontId="11" fillId="0" borderId="6" xfId="0" applyNumberFormat="1" applyFont="1" applyBorder="1">
      <alignment vertical="center"/>
    </xf>
    <xf numFmtId="176" fontId="11" fillId="0" borderId="7" xfId="0" applyNumberFormat="1" applyFont="1" applyBorder="1" applyAlignment="1">
      <alignment horizontal="right" vertical="center"/>
    </xf>
    <xf numFmtId="176" fontId="11" fillId="0" borderId="20" xfId="0" applyNumberFormat="1" applyFont="1" applyBorder="1" applyAlignment="1">
      <alignment horizontal="right" vertical="center"/>
    </xf>
    <xf numFmtId="176" fontId="14" fillId="0" borderId="8" xfId="0" applyNumberFormat="1" applyFont="1" applyBorder="1">
      <alignment vertical="center"/>
    </xf>
    <xf numFmtId="176" fontId="11" fillId="0" borderId="9" xfId="0" applyNumberFormat="1" applyFont="1" applyBorder="1">
      <alignment vertical="center"/>
    </xf>
    <xf numFmtId="176" fontId="11" fillId="0" borderId="10" xfId="0" applyNumberFormat="1" applyFont="1" applyBorder="1" applyAlignment="1">
      <alignment horizontal="right" vertical="center"/>
    </xf>
    <xf numFmtId="176" fontId="14" fillId="0" borderId="11" xfId="0" applyNumberFormat="1" applyFont="1" applyBorder="1">
      <alignment vertical="center"/>
    </xf>
    <xf numFmtId="176" fontId="11" fillId="0" borderId="12" xfId="0" applyNumberFormat="1" applyFont="1" applyBorder="1">
      <alignment vertical="center"/>
    </xf>
    <xf numFmtId="176" fontId="11" fillId="0" borderId="13" xfId="0" applyNumberFormat="1" applyFont="1" applyBorder="1" applyAlignment="1">
      <alignment horizontal="right" vertical="center"/>
    </xf>
    <xf numFmtId="0" fontId="11" fillId="0" borderId="13" xfId="0" applyFont="1" applyBorder="1">
      <alignment vertical="center"/>
    </xf>
    <xf numFmtId="0" fontId="11" fillId="0" borderId="7" xfId="0" applyFont="1" applyBorder="1">
      <alignment vertical="center"/>
    </xf>
    <xf numFmtId="176" fontId="14" fillId="0" borderId="18" xfId="0" applyNumberFormat="1" applyFont="1" applyBorder="1">
      <alignment vertical="center"/>
    </xf>
    <xf numFmtId="176" fontId="11" fillId="0" borderId="19" xfId="0" applyNumberFormat="1" applyFont="1" applyBorder="1">
      <alignment vertical="center"/>
    </xf>
    <xf numFmtId="176" fontId="15" fillId="0" borderId="5" xfId="0" applyNumberFormat="1" applyFont="1" applyBorder="1">
      <alignment vertical="center"/>
    </xf>
    <xf numFmtId="176" fontId="15" fillId="0" borderId="2" xfId="0" applyNumberFormat="1" applyFont="1" applyBorder="1">
      <alignment vertical="center"/>
    </xf>
    <xf numFmtId="176" fontId="15" fillId="0" borderId="6" xfId="0" applyNumberFormat="1" applyFont="1" applyBorder="1">
      <alignment vertical="center"/>
    </xf>
    <xf numFmtId="176" fontId="15" fillId="0" borderId="19" xfId="0" applyNumberFormat="1" applyFont="1" applyBorder="1">
      <alignment vertical="center"/>
    </xf>
    <xf numFmtId="176" fontId="15" fillId="0" borderId="8" xfId="0" applyNumberFormat="1" applyFont="1" applyBorder="1">
      <alignment vertical="center"/>
    </xf>
    <xf numFmtId="176" fontId="15" fillId="0" borderId="12" xfId="0" applyNumberFormat="1" applyFont="1" applyBorder="1">
      <alignment vertical="center"/>
    </xf>
    <xf numFmtId="176" fontId="15" fillId="0" borderId="18" xfId="0" applyNumberFormat="1" applyFont="1" applyBorder="1">
      <alignment vertical="center"/>
    </xf>
    <xf numFmtId="176" fontId="15" fillId="0" borderId="11" xfId="0" applyNumberFormat="1" applyFont="1" applyBorder="1">
      <alignment vertical="center"/>
    </xf>
    <xf numFmtId="176" fontId="15" fillId="0" borderId="16" xfId="0" applyNumberFormat="1" applyFont="1" applyBorder="1">
      <alignment vertical="center"/>
    </xf>
    <xf numFmtId="176" fontId="15" fillId="0" borderId="23" xfId="0" applyNumberFormat="1" applyFont="1" applyBorder="1">
      <alignment vertical="center"/>
    </xf>
    <xf numFmtId="176" fontId="15" fillId="0" borderId="7" xfId="0" applyNumberFormat="1" applyFont="1" applyBorder="1">
      <alignment vertical="center"/>
    </xf>
    <xf numFmtId="176" fontId="15" fillId="0" borderId="24" xfId="0" applyNumberFormat="1" applyFont="1" applyBorder="1">
      <alignment vertical="center"/>
    </xf>
    <xf numFmtId="176" fontId="15" fillId="0" borderId="13" xfId="0" applyNumberFormat="1" applyFont="1" applyBorder="1" applyAlignment="1">
      <alignment horizontal="right" vertical="center"/>
    </xf>
    <xf numFmtId="176" fontId="15" fillId="0" borderId="13" xfId="0" applyNumberFormat="1" applyFont="1" applyBorder="1">
      <alignment vertical="center"/>
    </xf>
    <xf numFmtId="176" fontId="15" fillId="0" borderId="21" xfId="0" applyNumberFormat="1" applyFont="1" applyBorder="1">
      <alignment vertical="center"/>
    </xf>
    <xf numFmtId="176" fontId="15" fillId="0" borderId="22" xfId="0" applyNumberFormat="1" applyFont="1" applyBorder="1">
      <alignment vertical="center"/>
    </xf>
    <xf numFmtId="176" fontId="15" fillId="0" borderId="15" xfId="0" applyNumberFormat="1" applyFont="1" applyBorder="1">
      <alignment vertical="center"/>
    </xf>
    <xf numFmtId="176" fontId="15" fillId="0" borderId="25" xfId="0" applyNumberFormat="1" applyFont="1" applyBorder="1">
      <alignment vertical="center"/>
    </xf>
    <xf numFmtId="176" fontId="15" fillId="0" borderId="3" xfId="0" applyNumberFormat="1" applyFont="1" applyBorder="1">
      <alignment vertical="center"/>
    </xf>
    <xf numFmtId="176" fontId="15" fillId="0" borderId="4" xfId="0" applyNumberFormat="1" applyFont="1" applyBorder="1">
      <alignment vertical="center"/>
    </xf>
    <xf numFmtId="0" fontId="5" fillId="0" borderId="29" xfId="0" applyFont="1" applyBorder="1" applyAlignment="1">
      <alignment vertical="center" wrapText="1"/>
    </xf>
    <xf numFmtId="0" fontId="12" fillId="0" borderId="29" xfId="0" applyFont="1" applyBorder="1" applyAlignment="1">
      <alignment vertical="center" wrapText="1"/>
    </xf>
    <xf numFmtId="0" fontId="5" fillId="0" borderId="29" xfId="0" applyFont="1" applyBorder="1">
      <alignment vertical="center"/>
    </xf>
    <xf numFmtId="0" fontId="5" fillId="0" borderId="30" xfId="0" applyFont="1" applyBorder="1">
      <alignment vertical="center"/>
    </xf>
    <xf numFmtId="176" fontId="4" fillId="0" borderId="20" xfId="0" applyNumberFormat="1" applyFont="1" applyBorder="1">
      <alignment vertical="center"/>
    </xf>
    <xf numFmtId="0" fontId="11" fillId="0" borderId="20" xfId="0" applyFont="1" applyBorder="1">
      <alignment vertical="center"/>
    </xf>
    <xf numFmtId="176" fontId="14" fillId="0" borderId="3" xfId="0" applyNumberFormat="1" applyFont="1" applyBorder="1">
      <alignment vertical="center"/>
    </xf>
    <xf numFmtId="0" fontId="5" fillId="0" borderId="31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176" fontId="14" fillId="0" borderId="4" xfId="0" applyNumberFormat="1" applyFont="1" applyBorder="1">
      <alignment vertical="center"/>
    </xf>
    <xf numFmtId="0" fontId="15" fillId="0" borderId="7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20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15" fillId="0" borderId="13" xfId="0" applyFont="1" applyBorder="1" applyAlignment="1">
      <alignment vertical="center" wrapText="1"/>
    </xf>
    <xf numFmtId="0" fontId="12" fillId="0" borderId="14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176" fontId="4" fillId="0" borderId="32" xfId="0" applyNumberFormat="1" applyFont="1" applyBorder="1" applyAlignment="1">
      <alignment horizontal="center" vertical="center"/>
    </xf>
    <xf numFmtId="176" fontId="4" fillId="0" borderId="33" xfId="0" applyNumberFormat="1" applyFont="1" applyBorder="1" applyAlignment="1">
      <alignment horizontal="center" vertical="center"/>
    </xf>
    <xf numFmtId="176" fontId="4" fillId="0" borderId="34" xfId="0" applyNumberFormat="1" applyFont="1" applyBorder="1" applyAlignment="1">
      <alignment horizontal="center" vertical="center"/>
    </xf>
    <xf numFmtId="176" fontId="4" fillId="0" borderId="35" xfId="0" applyNumberFormat="1" applyFont="1" applyBorder="1" applyAlignment="1">
      <alignment horizontal="center" vertical="center"/>
    </xf>
    <xf numFmtId="176" fontId="4" fillId="0" borderId="36" xfId="0" applyNumberFormat="1" applyFont="1" applyBorder="1" applyAlignment="1">
      <alignment horizontal="center" vertical="center"/>
    </xf>
    <xf numFmtId="176" fontId="4" fillId="0" borderId="37" xfId="0" applyNumberFormat="1" applyFont="1" applyBorder="1" applyAlignment="1">
      <alignment horizontal="center" vertical="center"/>
    </xf>
    <xf numFmtId="176" fontId="4" fillId="0" borderId="38" xfId="0" applyNumberFormat="1" applyFont="1" applyBorder="1" applyAlignment="1">
      <alignment horizontal="center" vertical="center"/>
    </xf>
    <xf numFmtId="176" fontId="4" fillId="0" borderId="39" xfId="0" applyNumberFormat="1" applyFont="1" applyBorder="1" applyAlignment="1">
      <alignment horizontal="center" vertical="center"/>
    </xf>
    <xf numFmtId="176" fontId="4" fillId="0" borderId="40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38"/>
  <sheetViews>
    <sheetView tabSelected="1" zoomScaleNormal="100" workbookViewId="0">
      <selection activeCell="C17" sqref="C17:AD31"/>
    </sheetView>
  </sheetViews>
  <sheetFormatPr defaultRowHeight="15.75" x14ac:dyDescent="0.25"/>
  <cols>
    <col min="1" max="1" width="17.625" style="1" customWidth="1"/>
    <col min="2" max="2" width="25" style="1" customWidth="1"/>
    <col min="3" max="10" width="10.625" style="1" customWidth="1"/>
    <col min="11" max="11" width="11.625" style="1" customWidth="1"/>
    <col min="12" max="14" width="10.5" style="1" customWidth="1"/>
    <col min="15" max="15" width="10.75" style="1" customWidth="1"/>
    <col min="16" max="16" width="9.875" style="1" customWidth="1"/>
    <col min="17" max="17" width="10.25" style="1" customWidth="1"/>
    <col min="18" max="18" width="10.625" style="1" customWidth="1"/>
    <col min="19" max="19" width="9.5" style="1" customWidth="1"/>
    <col min="20" max="25" width="9" style="1" customWidth="1"/>
    <col min="26" max="30" width="8.75" style="1" customWidth="1"/>
    <col min="31" max="16384" width="9" style="1"/>
  </cols>
  <sheetData>
    <row r="1" spans="1:34" ht="20.25" customHeight="1" x14ac:dyDescent="0.25">
      <c r="A1" s="99" t="s">
        <v>13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</row>
    <row r="2" spans="1:34" ht="17.25" thickBot="1" x14ac:dyDescent="0.3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H2" s="1" t="s">
        <v>14</v>
      </c>
    </row>
    <row r="3" spans="1:34" ht="21" customHeight="1" x14ac:dyDescent="0.25">
      <c r="A3" s="82" t="s">
        <v>0</v>
      </c>
      <c r="B3" s="83"/>
      <c r="C3" s="71" t="s">
        <v>1</v>
      </c>
      <c r="D3" s="72"/>
      <c r="E3" s="72"/>
      <c r="F3" s="73"/>
      <c r="G3" s="71" t="s">
        <v>2</v>
      </c>
      <c r="H3" s="72"/>
      <c r="I3" s="72"/>
      <c r="J3" s="73"/>
      <c r="K3" s="72" t="s">
        <v>15</v>
      </c>
      <c r="L3" s="72"/>
      <c r="M3" s="72"/>
      <c r="N3" s="73"/>
      <c r="O3" s="72" t="s">
        <v>16</v>
      </c>
      <c r="P3" s="72"/>
      <c r="Q3" s="72"/>
      <c r="R3" s="73"/>
      <c r="S3" s="71" t="s">
        <v>17</v>
      </c>
      <c r="T3" s="72"/>
      <c r="U3" s="72"/>
      <c r="V3" s="73"/>
      <c r="W3" s="85" t="s">
        <v>18</v>
      </c>
      <c r="X3" s="72"/>
      <c r="Y3" s="72"/>
      <c r="Z3" s="73"/>
      <c r="AA3" s="85" t="s">
        <v>19</v>
      </c>
      <c r="AB3" s="72"/>
      <c r="AC3" s="72"/>
      <c r="AD3" s="73"/>
      <c r="AE3" s="71" t="s">
        <v>28</v>
      </c>
      <c r="AF3" s="72"/>
      <c r="AG3" s="72"/>
      <c r="AH3" s="73"/>
    </row>
    <row r="4" spans="1:34" ht="15.75" customHeight="1" x14ac:dyDescent="0.25">
      <c r="A4" s="80"/>
      <c r="B4" s="84"/>
      <c r="C4" s="80" t="s">
        <v>3</v>
      </c>
      <c r="D4" s="75" t="s">
        <v>4</v>
      </c>
      <c r="E4" s="75" t="s">
        <v>5</v>
      </c>
      <c r="F4" s="76" t="s">
        <v>6</v>
      </c>
      <c r="G4" s="80" t="s">
        <v>3</v>
      </c>
      <c r="H4" s="75" t="s">
        <v>4</v>
      </c>
      <c r="I4" s="75" t="s">
        <v>5</v>
      </c>
      <c r="J4" s="76" t="s">
        <v>6</v>
      </c>
      <c r="K4" s="75" t="s">
        <v>3</v>
      </c>
      <c r="L4" s="75" t="s">
        <v>4</v>
      </c>
      <c r="M4" s="75" t="s">
        <v>5</v>
      </c>
      <c r="N4" s="76" t="s">
        <v>6</v>
      </c>
      <c r="O4" s="81" t="s">
        <v>29</v>
      </c>
      <c r="P4" s="75" t="s">
        <v>4</v>
      </c>
      <c r="Q4" s="75" t="s">
        <v>5</v>
      </c>
      <c r="R4" s="76" t="s">
        <v>6</v>
      </c>
      <c r="S4" s="74" t="s">
        <v>29</v>
      </c>
      <c r="T4" s="75" t="s">
        <v>4</v>
      </c>
      <c r="U4" s="75" t="s">
        <v>5</v>
      </c>
      <c r="V4" s="76" t="s">
        <v>6</v>
      </c>
      <c r="W4" s="86" t="s">
        <v>29</v>
      </c>
      <c r="X4" s="75" t="s">
        <v>4</v>
      </c>
      <c r="Y4" s="75" t="s">
        <v>5</v>
      </c>
      <c r="Z4" s="76" t="s">
        <v>6</v>
      </c>
      <c r="AA4" s="86" t="s">
        <v>29</v>
      </c>
      <c r="AB4" s="75" t="s">
        <v>4</v>
      </c>
      <c r="AC4" s="75" t="s">
        <v>5</v>
      </c>
      <c r="AD4" s="76" t="s">
        <v>6</v>
      </c>
      <c r="AE4" s="74" t="s">
        <v>29</v>
      </c>
      <c r="AF4" s="75" t="s">
        <v>4</v>
      </c>
      <c r="AG4" s="75" t="s">
        <v>5</v>
      </c>
      <c r="AH4" s="76" t="s">
        <v>6</v>
      </c>
    </row>
    <row r="5" spans="1:34" x14ac:dyDescent="0.25">
      <c r="A5" s="80"/>
      <c r="B5" s="84"/>
      <c r="C5" s="80"/>
      <c r="D5" s="75"/>
      <c r="E5" s="75"/>
      <c r="F5" s="76"/>
      <c r="G5" s="80"/>
      <c r="H5" s="75"/>
      <c r="I5" s="75"/>
      <c r="J5" s="76"/>
      <c r="K5" s="75"/>
      <c r="L5" s="75"/>
      <c r="M5" s="75"/>
      <c r="N5" s="76"/>
      <c r="O5" s="81"/>
      <c r="P5" s="75"/>
      <c r="Q5" s="75"/>
      <c r="R5" s="76"/>
      <c r="S5" s="74"/>
      <c r="T5" s="75"/>
      <c r="U5" s="75"/>
      <c r="V5" s="76"/>
      <c r="W5" s="86"/>
      <c r="X5" s="75"/>
      <c r="Y5" s="75"/>
      <c r="Z5" s="76"/>
      <c r="AA5" s="86"/>
      <c r="AB5" s="75"/>
      <c r="AC5" s="75"/>
      <c r="AD5" s="76"/>
      <c r="AE5" s="74"/>
      <c r="AF5" s="75"/>
      <c r="AG5" s="75"/>
      <c r="AH5" s="76"/>
    </row>
    <row r="6" spans="1:34" ht="35.25" customHeight="1" x14ac:dyDescent="0.25">
      <c r="A6" s="100" t="s">
        <v>20</v>
      </c>
      <c r="B6" s="64" t="s">
        <v>30</v>
      </c>
      <c r="C6" s="34">
        <v>243</v>
      </c>
      <c r="D6" s="36">
        <v>166</v>
      </c>
      <c r="E6" s="36">
        <v>71</v>
      </c>
      <c r="F6" s="44">
        <v>6</v>
      </c>
      <c r="G6" s="34">
        <v>217</v>
      </c>
      <c r="H6" s="36">
        <v>99</v>
      </c>
      <c r="I6" s="36">
        <v>52</v>
      </c>
      <c r="J6" s="44">
        <v>66</v>
      </c>
      <c r="K6" s="36">
        <v>166</v>
      </c>
      <c r="L6" s="36">
        <v>46</v>
      </c>
      <c r="M6" s="36">
        <v>20</v>
      </c>
      <c r="N6" s="44">
        <v>100</v>
      </c>
      <c r="O6" s="36">
        <v>151</v>
      </c>
      <c r="P6" s="36">
        <v>64</v>
      </c>
      <c r="Q6" s="36">
        <v>36</v>
      </c>
      <c r="R6" s="44">
        <v>51</v>
      </c>
      <c r="S6" s="34">
        <f t="shared" ref="S6:Z6" si="0">SUM(S7:S12)</f>
        <v>127</v>
      </c>
      <c r="T6" s="36">
        <f t="shared" si="0"/>
        <v>14</v>
      </c>
      <c r="U6" s="36">
        <f t="shared" si="0"/>
        <v>14</v>
      </c>
      <c r="V6" s="44">
        <f t="shared" si="0"/>
        <v>99</v>
      </c>
      <c r="W6" s="42">
        <f t="shared" si="0"/>
        <v>129</v>
      </c>
      <c r="X6" s="42">
        <f t="shared" si="0"/>
        <v>17</v>
      </c>
      <c r="Y6" s="42">
        <f t="shared" si="0"/>
        <v>15</v>
      </c>
      <c r="Z6" s="44">
        <f t="shared" si="0"/>
        <v>97</v>
      </c>
      <c r="AA6" s="42">
        <f t="shared" ref="AA6:AD6" si="1">SUM(AA7:AA12)</f>
        <v>128</v>
      </c>
      <c r="AB6" s="42">
        <f t="shared" si="1"/>
        <v>25</v>
      </c>
      <c r="AC6" s="42">
        <f t="shared" si="1"/>
        <v>11</v>
      </c>
      <c r="AD6" s="44">
        <f t="shared" si="1"/>
        <v>92</v>
      </c>
      <c r="AE6" s="34">
        <f>SUM(AE7:AE12)</f>
        <v>192</v>
      </c>
      <c r="AF6" s="42">
        <f t="shared" ref="AF6:AH6" si="2">SUM(AF7:AF12)</f>
        <v>54</v>
      </c>
      <c r="AG6" s="42">
        <f t="shared" si="2"/>
        <v>15</v>
      </c>
      <c r="AH6" s="45">
        <f t="shared" si="2"/>
        <v>123</v>
      </c>
    </row>
    <row r="7" spans="1:34" ht="49.5" x14ac:dyDescent="0.25">
      <c r="A7" s="78"/>
      <c r="B7" s="65" t="s">
        <v>7</v>
      </c>
      <c r="C7" s="10">
        <v>79</v>
      </c>
      <c r="D7" s="2">
        <v>52</v>
      </c>
      <c r="E7" s="2">
        <v>27</v>
      </c>
      <c r="F7" s="16" t="s">
        <v>21</v>
      </c>
      <c r="G7" s="10">
        <v>68</v>
      </c>
      <c r="H7" s="2">
        <v>35</v>
      </c>
      <c r="I7" s="2">
        <v>21</v>
      </c>
      <c r="J7" s="4">
        <v>12</v>
      </c>
      <c r="K7" s="2">
        <v>67</v>
      </c>
      <c r="L7" s="2">
        <v>17</v>
      </c>
      <c r="M7" s="2">
        <v>11</v>
      </c>
      <c r="N7" s="4">
        <v>39</v>
      </c>
      <c r="O7" s="36">
        <v>81</v>
      </c>
      <c r="P7" s="2">
        <v>41</v>
      </c>
      <c r="Q7" s="2">
        <v>26</v>
      </c>
      <c r="R7" s="4">
        <v>14</v>
      </c>
      <c r="S7" s="34">
        <v>54</v>
      </c>
      <c r="T7" s="2">
        <v>8</v>
      </c>
      <c r="U7" s="2">
        <v>11</v>
      </c>
      <c r="V7" s="4">
        <v>35</v>
      </c>
      <c r="W7" s="42">
        <f>X7+Y7+Z7</f>
        <v>48</v>
      </c>
      <c r="X7" s="2">
        <v>10</v>
      </c>
      <c r="Y7" s="2">
        <v>12</v>
      </c>
      <c r="Z7" s="4">
        <v>26</v>
      </c>
      <c r="AA7" s="42">
        <f>AB7+AC7+AD7</f>
        <v>22</v>
      </c>
      <c r="AB7" s="2">
        <f>0+0+0+1+2+0+0+1</f>
        <v>4</v>
      </c>
      <c r="AC7" s="2">
        <f>0+0+0+2+0+0+1+0+0+1</f>
        <v>4</v>
      </c>
      <c r="AD7" s="4">
        <f>3+1+2+0+1+0+0+2+4+1</f>
        <v>14</v>
      </c>
      <c r="AE7" s="27">
        <f t="shared" ref="AE7:AE12" si="3">SUM(AF7:AH7)</f>
        <v>44</v>
      </c>
      <c r="AF7" s="28">
        <v>20</v>
      </c>
      <c r="AG7" s="28">
        <v>9</v>
      </c>
      <c r="AH7" s="29">
        <v>15</v>
      </c>
    </row>
    <row r="8" spans="1:34" ht="35.25" customHeight="1" x14ac:dyDescent="0.25">
      <c r="A8" s="78"/>
      <c r="B8" s="65" t="s">
        <v>22</v>
      </c>
      <c r="C8" s="10">
        <v>33</v>
      </c>
      <c r="D8" s="2">
        <v>22</v>
      </c>
      <c r="E8" s="2">
        <v>11</v>
      </c>
      <c r="F8" s="17" t="s">
        <v>23</v>
      </c>
      <c r="G8" s="10">
        <v>31</v>
      </c>
      <c r="H8" s="2">
        <v>15</v>
      </c>
      <c r="I8" s="2">
        <v>8</v>
      </c>
      <c r="J8" s="4">
        <v>8</v>
      </c>
      <c r="K8" s="2">
        <v>12</v>
      </c>
      <c r="L8" s="2">
        <v>6</v>
      </c>
      <c r="M8" s="2">
        <v>2</v>
      </c>
      <c r="N8" s="4">
        <v>4</v>
      </c>
      <c r="O8" s="36">
        <v>11</v>
      </c>
      <c r="P8" s="2">
        <v>6</v>
      </c>
      <c r="Q8" s="2">
        <v>4</v>
      </c>
      <c r="R8" s="4">
        <v>1</v>
      </c>
      <c r="S8" s="34">
        <f>T8+U8+V8</f>
        <v>9</v>
      </c>
      <c r="T8" s="2">
        <v>2</v>
      </c>
      <c r="U8" s="2">
        <v>0</v>
      </c>
      <c r="V8" s="4">
        <v>7</v>
      </c>
      <c r="W8" s="42">
        <f t="shared" ref="W8:W10" si="4">X8+Y8+Z8</f>
        <v>5</v>
      </c>
      <c r="X8" s="2">
        <v>2</v>
      </c>
      <c r="Y8" s="2">
        <v>0</v>
      </c>
      <c r="Z8" s="4">
        <v>3</v>
      </c>
      <c r="AA8" s="42">
        <f t="shared" ref="AA8:AA11" si="5">AB8+AC8+AD8</f>
        <v>4</v>
      </c>
      <c r="AB8" s="2">
        <f>0+0+0+0+0+1</f>
        <v>1</v>
      </c>
      <c r="AC8" s="2">
        <f>0</f>
        <v>0</v>
      </c>
      <c r="AD8" s="4">
        <f>1+1+0+0+0+1</f>
        <v>3</v>
      </c>
      <c r="AE8" s="20">
        <f t="shared" si="3"/>
        <v>8</v>
      </c>
      <c r="AF8" s="21">
        <v>3</v>
      </c>
      <c r="AG8" s="21">
        <v>2</v>
      </c>
      <c r="AH8" s="22">
        <v>3</v>
      </c>
    </row>
    <row r="9" spans="1:34" ht="35.25" customHeight="1" x14ac:dyDescent="0.25">
      <c r="A9" s="78"/>
      <c r="B9" s="65" t="s">
        <v>24</v>
      </c>
      <c r="C9" s="10">
        <v>42</v>
      </c>
      <c r="D9" s="2">
        <v>27</v>
      </c>
      <c r="E9" s="2">
        <v>14</v>
      </c>
      <c r="F9" s="4">
        <v>1</v>
      </c>
      <c r="G9" s="10">
        <v>21</v>
      </c>
      <c r="H9" s="2">
        <v>8</v>
      </c>
      <c r="I9" s="2">
        <v>4</v>
      </c>
      <c r="J9" s="4">
        <v>9</v>
      </c>
      <c r="K9" s="2">
        <v>20</v>
      </c>
      <c r="L9" s="2">
        <v>6</v>
      </c>
      <c r="M9" s="2">
        <v>3</v>
      </c>
      <c r="N9" s="4">
        <v>11</v>
      </c>
      <c r="O9" s="36">
        <v>7</v>
      </c>
      <c r="P9" s="2">
        <v>3</v>
      </c>
      <c r="Q9" s="2">
        <v>0</v>
      </c>
      <c r="R9" s="4">
        <v>4</v>
      </c>
      <c r="S9" s="34">
        <f>T9+U9+V9</f>
        <v>2</v>
      </c>
      <c r="T9" s="2">
        <v>0</v>
      </c>
      <c r="U9" s="2">
        <v>0</v>
      </c>
      <c r="V9" s="4">
        <v>2</v>
      </c>
      <c r="W9" s="42">
        <f t="shared" si="4"/>
        <v>2</v>
      </c>
      <c r="X9" s="2">
        <v>0</v>
      </c>
      <c r="Y9" s="2">
        <v>0</v>
      </c>
      <c r="Z9" s="4">
        <v>2</v>
      </c>
      <c r="AA9" s="42">
        <f t="shared" si="5"/>
        <v>21</v>
      </c>
      <c r="AB9" s="2">
        <f>0+0+0+0+0+0+3+0+0+1</f>
        <v>4</v>
      </c>
      <c r="AC9" s="2">
        <v>0</v>
      </c>
      <c r="AD9" s="4">
        <f>3+2+0+3+0+1+0+0+1+3+2+2</f>
        <v>17</v>
      </c>
      <c r="AE9" s="20">
        <f t="shared" si="3"/>
        <v>16</v>
      </c>
      <c r="AF9" s="21">
        <v>6</v>
      </c>
      <c r="AG9" s="21">
        <v>1</v>
      </c>
      <c r="AH9" s="22">
        <v>9</v>
      </c>
    </row>
    <row r="10" spans="1:34" ht="35.25" customHeight="1" x14ac:dyDescent="0.25">
      <c r="A10" s="78"/>
      <c r="B10" s="65" t="s">
        <v>25</v>
      </c>
      <c r="C10" s="10">
        <v>73</v>
      </c>
      <c r="D10" s="2">
        <v>53</v>
      </c>
      <c r="E10" s="2">
        <v>15</v>
      </c>
      <c r="F10" s="4">
        <v>5</v>
      </c>
      <c r="G10" s="10">
        <v>71</v>
      </c>
      <c r="H10" s="2">
        <v>28</v>
      </c>
      <c r="I10" s="2">
        <v>15</v>
      </c>
      <c r="J10" s="4">
        <v>28</v>
      </c>
      <c r="K10" s="2">
        <v>65</v>
      </c>
      <c r="L10" s="2">
        <v>16</v>
      </c>
      <c r="M10" s="2">
        <v>4</v>
      </c>
      <c r="N10" s="4">
        <v>45</v>
      </c>
      <c r="O10" s="36">
        <v>49</v>
      </c>
      <c r="P10" s="2">
        <v>13</v>
      </c>
      <c r="Q10" s="2">
        <v>5</v>
      </c>
      <c r="R10" s="4">
        <v>31</v>
      </c>
      <c r="S10" s="34">
        <f>T10+U10+V10</f>
        <v>62</v>
      </c>
      <c r="T10" s="2">
        <v>4</v>
      </c>
      <c r="U10" s="2">
        <v>3</v>
      </c>
      <c r="V10" s="4">
        <v>55</v>
      </c>
      <c r="W10" s="42">
        <f t="shared" si="4"/>
        <v>68</v>
      </c>
      <c r="X10" s="2">
        <v>5</v>
      </c>
      <c r="Y10" s="2">
        <v>3</v>
      </c>
      <c r="Z10" s="4">
        <v>60</v>
      </c>
      <c r="AA10" s="42">
        <f t="shared" si="5"/>
        <v>72</v>
      </c>
      <c r="AB10" s="2">
        <f>0+0+0+1+7+2+1+3</f>
        <v>14</v>
      </c>
      <c r="AC10" s="2">
        <f>0+0+0+2+1+0+0+0+0+2</f>
        <v>5</v>
      </c>
      <c r="AD10" s="4">
        <f>6+3+1+9+1+3+2+4+4+6+12+2</f>
        <v>53</v>
      </c>
      <c r="AE10" s="20">
        <f t="shared" si="3"/>
        <v>73</v>
      </c>
      <c r="AF10" s="21">
        <v>15</v>
      </c>
      <c r="AG10" s="21">
        <v>1</v>
      </c>
      <c r="AH10" s="22">
        <v>57</v>
      </c>
    </row>
    <row r="11" spans="1:34" ht="35.25" customHeight="1" x14ac:dyDescent="0.25">
      <c r="A11" s="101"/>
      <c r="B11" s="66" t="s">
        <v>26</v>
      </c>
      <c r="C11" s="14">
        <v>16</v>
      </c>
      <c r="D11" s="12">
        <v>12</v>
      </c>
      <c r="E11" s="12">
        <v>4</v>
      </c>
      <c r="F11" s="17" t="s">
        <v>23</v>
      </c>
      <c r="G11" s="14">
        <v>26</v>
      </c>
      <c r="H11" s="12">
        <v>13</v>
      </c>
      <c r="I11" s="12">
        <v>4</v>
      </c>
      <c r="J11" s="13">
        <v>9</v>
      </c>
      <c r="K11" s="12">
        <v>2</v>
      </c>
      <c r="L11" s="12">
        <v>1</v>
      </c>
      <c r="M11" s="11" t="s">
        <v>23</v>
      </c>
      <c r="N11" s="13">
        <v>1</v>
      </c>
      <c r="O11" s="37">
        <v>3</v>
      </c>
      <c r="P11" s="12">
        <v>1</v>
      </c>
      <c r="Q11" s="11">
        <v>1</v>
      </c>
      <c r="R11" s="13">
        <v>1</v>
      </c>
      <c r="S11" s="40">
        <v>0</v>
      </c>
      <c r="T11" s="12">
        <v>0</v>
      </c>
      <c r="U11" s="12">
        <v>0</v>
      </c>
      <c r="V11" s="13">
        <v>0</v>
      </c>
      <c r="W11" s="40">
        <f t="shared" ref="W11" si="6">X11+Y11+Z11</f>
        <v>6</v>
      </c>
      <c r="X11" s="12">
        <v>0</v>
      </c>
      <c r="Y11" s="12">
        <v>0</v>
      </c>
      <c r="Z11" s="13">
        <v>6</v>
      </c>
      <c r="AA11" s="40">
        <f t="shared" si="5"/>
        <v>5</v>
      </c>
      <c r="AB11" s="12">
        <f>0+0+0+0+1+0+0+1</f>
        <v>2</v>
      </c>
      <c r="AC11" s="12">
        <v>0</v>
      </c>
      <c r="AD11" s="13">
        <f>1+0+0+0+0+0+0+1+1</f>
        <v>3</v>
      </c>
      <c r="AE11" s="20">
        <f t="shared" si="3"/>
        <v>0</v>
      </c>
      <c r="AF11" s="21">
        <v>0</v>
      </c>
      <c r="AG11" s="21">
        <v>0</v>
      </c>
      <c r="AH11" s="23">
        <v>0</v>
      </c>
    </row>
    <row r="12" spans="1:34" ht="35.25" customHeight="1" thickBot="1" x14ac:dyDescent="0.3">
      <c r="A12" s="101"/>
      <c r="B12" s="67" t="s">
        <v>27</v>
      </c>
      <c r="C12" s="9" t="s">
        <v>12</v>
      </c>
      <c r="D12" s="5" t="s">
        <v>12</v>
      </c>
      <c r="E12" s="5" t="s">
        <v>12</v>
      </c>
      <c r="F12" s="8" t="s">
        <v>12</v>
      </c>
      <c r="G12" s="9" t="s">
        <v>12</v>
      </c>
      <c r="H12" s="5" t="s">
        <v>12</v>
      </c>
      <c r="I12" s="5" t="s">
        <v>12</v>
      </c>
      <c r="J12" s="8" t="s">
        <v>12</v>
      </c>
      <c r="K12" s="9" t="s">
        <v>12</v>
      </c>
      <c r="L12" s="5" t="s">
        <v>12</v>
      </c>
      <c r="M12" s="5" t="s">
        <v>12</v>
      </c>
      <c r="N12" s="8" t="s">
        <v>12</v>
      </c>
      <c r="O12" s="38" t="s">
        <v>12</v>
      </c>
      <c r="P12" s="5" t="s">
        <v>12</v>
      </c>
      <c r="Q12" s="5" t="s">
        <v>12</v>
      </c>
      <c r="R12" s="8" t="s">
        <v>12</v>
      </c>
      <c r="S12" s="38" t="s">
        <v>12</v>
      </c>
      <c r="T12" s="5" t="s">
        <v>12</v>
      </c>
      <c r="U12" s="5" t="s">
        <v>12</v>
      </c>
      <c r="V12" s="8" t="s">
        <v>12</v>
      </c>
      <c r="W12" s="38" t="s">
        <v>12</v>
      </c>
      <c r="X12" s="5" t="s">
        <v>12</v>
      </c>
      <c r="Y12" s="5" t="s">
        <v>12</v>
      </c>
      <c r="Z12" s="8" t="s">
        <v>12</v>
      </c>
      <c r="AA12" s="43">
        <f>SUM(AB12:AD12)</f>
        <v>4</v>
      </c>
      <c r="AB12" s="5">
        <f>0</f>
        <v>0</v>
      </c>
      <c r="AC12" s="5">
        <f>1+1</f>
        <v>2</v>
      </c>
      <c r="AD12" s="6">
        <f>0+0+1+0+0+0+1</f>
        <v>2</v>
      </c>
      <c r="AE12" s="24">
        <f t="shared" si="3"/>
        <v>51</v>
      </c>
      <c r="AF12" s="25">
        <v>10</v>
      </c>
      <c r="AG12" s="25">
        <v>2</v>
      </c>
      <c r="AH12" s="26">
        <v>39</v>
      </c>
    </row>
    <row r="13" spans="1:34" ht="35.25" customHeight="1" x14ac:dyDescent="0.25">
      <c r="A13" s="77" t="s">
        <v>8</v>
      </c>
      <c r="B13" s="68" t="s">
        <v>30</v>
      </c>
      <c r="C13" s="41">
        <v>243</v>
      </c>
      <c r="D13" s="39">
        <v>166</v>
      </c>
      <c r="E13" s="39">
        <v>71</v>
      </c>
      <c r="F13" s="46">
        <v>6</v>
      </c>
      <c r="G13" s="41">
        <v>217</v>
      </c>
      <c r="H13" s="39">
        <v>99</v>
      </c>
      <c r="I13" s="39">
        <v>52</v>
      </c>
      <c r="J13" s="46">
        <v>66</v>
      </c>
      <c r="K13" s="39">
        <v>166</v>
      </c>
      <c r="L13" s="39">
        <v>46</v>
      </c>
      <c r="M13" s="39">
        <v>20</v>
      </c>
      <c r="N13" s="46">
        <v>100</v>
      </c>
      <c r="O13" s="39">
        <v>151</v>
      </c>
      <c r="P13" s="39">
        <v>64</v>
      </c>
      <c r="Q13" s="39">
        <v>36</v>
      </c>
      <c r="R13" s="46">
        <v>51</v>
      </c>
      <c r="S13" s="41">
        <f>S14+S15+S16</f>
        <v>127</v>
      </c>
      <c r="T13" s="39">
        <f t="shared" ref="T13:V13" si="7">T14+T15+T16</f>
        <v>14</v>
      </c>
      <c r="U13" s="39">
        <f t="shared" si="7"/>
        <v>14</v>
      </c>
      <c r="V13" s="47">
        <f t="shared" si="7"/>
        <v>99</v>
      </c>
      <c r="W13" s="41">
        <f>SUM(W14:W16)</f>
        <v>129</v>
      </c>
      <c r="X13" s="48">
        <f t="shared" ref="X13:Z13" si="8">SUM(X14:X16)</f>
        <v>17</v>
      </c>
      <c r="Y13" s="48">
        <f t="shared" si="8"/>
        <v>15</v>
      </c>
      <c r="Z13" s="49">
        <f t="shared" si="8"/>
        <v>97</v>
      </c>
      <c r="AA13" s="35">
        <f>SUM(AA14:AA16)</f>
        <v>128</v>
      </c>
      <c r="AB13" s="50">
        <f>SUM(AB14:AB16)</f>
        <v>25</v>
      </c>
      <c r="AC13" s="50">
        <f>SUM(AC14:AC16)</f>
        <v>11</v>
      </c>
      <c r="AD13" s="51">
        <f>SUM(AD14:AD16)</f>
        <v>92</v>
      </c>
      <c r="AE13" s="35">
        <f>SUM(AE14:AE16)</f>
        <v>192</v>
      </c>
      <c r="AF13" s="52">
        <f t="shared" ref="AF13:AH13" si="9">SUM(AF14:AF16)</f>
        <v>56</v>
      </c>
      <c r="AG13" s="52">
        <f t="shared" si="9"/>
        <v>15</v>
      </c>
      <c r="AH13" s="53">
        <f t="shared" si="9"/>
        <v>121</v>
      </c>
    </row>
    <row r="14" spans="1:34" ht="35.25" customHeight="1" x14ac:dyDescent="0.25">
      <c r="A14" s="78"/>
      <c r="B14" s="65" t="s">
        <v>9</v>
      </c>
      <c r="C14" s="10">
        <v>132</v>
      </c>
      <c r="D14" s="2">
        <v>96</v>
      </c>
      <c r="E14" s="2">
        <v>36</v>
      </c>
      <c r="F14" s="17" t="s">
        <v>23</v>
      </c>
      <c r="G14" s="10">
        <v>125</v>
      </c>
      <c r="H14" s="2">
        <v>46</v>
      </c>
      <c r="I14" s="2">
        <v>32</v>
      </c>
      <c r="J14" s="4">
        <v>47</v>
      </c>
      <c r="K14" s="2">
        <v>102</v>
      </c>
      <c r="L14" s="2">
        <v>22</v>
      </c>
      <c r="M14" s="2">
        <v>8</v>
      </c>
      <c r="N14" s="4">
        <v>72</v>
      </c>
      <c r="O14" s="36">
        <v>78</v>
      </c>
      <c r="P14" s="2">
        <v>24</v>
      </c>
      <c r="Q14" s="2">
        <v>14</v>
      </c>
      <c r="R14" s="4">
        <v>40</v>
      </c>
      <c r="S14" s="34">
        <f>T14+U14+V14</f>
        <v>95</v>
      </c>
      <c r="T14" s="2">
        <v>5</v>
      </c>
      <c r="U14" s="2">
        <v>5</v>
      </c>
      <c r="V14" s="4">
        <v>85</v>
      </c>
      <c r="W14" s="34">
        <f>X14+Y14+Z14</f>
        <v>94</v>
      </c>
      <c r="X14" s="2">
        <v>6</v>
      </c>
      <c r="Y14" s="2">
        <v>6</v>
      </c>
      <c r="Z14" s="4">
        <v>82</v>
      </c>
      <c r="AA14" s="34">
        <f>AB14+AC14+AD14</f>
        <v>105</v>
      </c>
      <c r="AB14" s="2">
        <f>0+0+0+1+9+3+0+1+1+1+3</f>
        <v>19</v>
      </c>
      <c r="AC14" s="2">
        <f>0+0+0+2+1+0+1+2</f>
        <v>6</v>
      </c>
      <c r="AD14" s="4">
        <f>10+7+3+7+1+4+3+7+9+11+15+3</f>
        <v>80</v>
      </c>
      <c r="AE14" s="27">
        <f t="shared" ref="AE14:AE16" si="10">SUM(AF14:AH14)</f>
        <v>94</v>
      </c>
      <c r="AF14" s="28">
        <v>33</v>
      </c>
      <c r="AG14" s="28">
        <v>1</v>
      </c>
      <c r="AH14" s="30">
        <v>60</v>
      </c>
    </row>
    <row r="15" spans="1:34" ht="35.25" customHeight="1" x14ac:dyDescent="0.25">
      <c r="A15" s="78"/>
      <c r="B15" s="65" t="s">
        <v>10</v>
      </c>
      <c r="C15" s="10">
        <v>91</v>
      </c>
      <c r="D15" s="2">
        <v>54</v>
      </c>
      <c r="E15" s="2">
        <v>32</v>
      </c>
      <c r="F15" s="3">
        <v>5</v>
      </c>
      <c r="G15" s="10">
        <v>62</v>
      </c>
      <c r="H15" s="2">
        <v>33</v>
      </c>
      <c r="I15" s="2">
        <v>18</v>
      </c>
      <c r="J15" s="3">
        <v>11</v>
      </c>
      <c r="K15" s="2">
        <v>38</v>
      </c>
      <c r="L15" s="2">
        <v>14</v>
      </c>
      <c r="M15" s="2">
        <v>9</v>
      </c>
      <c r="N15" s="3">
        <v>15</v>
      </c>
      <c r="O15" s="36">
        <v>41</v>
      </c>
      <c r="P15" s="2">
        <v>23</v>
      </c>
      <c r="Q15" s="2">
        <v>16</v>
      </c>
      <c r="R15" s="3">
        <v>2</v>
      </c>
      <c r="S15" s="34">
        <f t="shared" ref="S15:S16" si="11">T15+U15+V15</f>
        <v>17</v>
      </c>
      <c r="T15" s="2">
        <v>5</v>
      </c>
      <c r="U15" s="2">
        <v>6</v>
      </c>
      <c r="V15" s="3">
        <v>6</v>
      </c>
      <c r="W15" s="34">
        <f t="shared" ref="W15:W16" si="12">X15+Y15+Z15</f>
        <v>22</v>
      </c>
      <c r="X15" s="2">
        <v>8</v>
      </c>
      <c r="Y15" s="2">
        <v>6</v>
      </c>
      <c r="Z15" s="3">
        <v>8</v>
      </c>
      <c r="AA15" s="34">
        <f t="shared" ref="AA15:AA16" si="13">AB15+AC15+AD15</f>
        <v>14</v>
      </c>
      <c r="AB15" s="2">
        <f>0+0+0+0+0+0+3+1</f>
        <v>4</v>
      </c>
      <c r="AC15" s="2">
        <f>0+0+0+0+0+0+0</f>
        <v>0</v>
      </c>
      <c r="AD15" s="3">
        <f>2+1+1+5+1+0+0</f>
        <v>10</v>
      </c>
      <c r="AE15" s="20">
        <f t="shared" si="10"/>
        <v>71</v>
      </c>
      <c r="AF15" s="21">
        <v>14</v>
      </c>
      <c r="AG15" s="21">
        <v>8</v>
      </c>
      <c r="AH15" s="31">
        <v>49</v>
      </c>
    </row>
    <row r="16" spans="1:34" ht="35.25" customHeight="1" thickBot="1" x14ac:dyDescent="0.3">
      <c r="A16" s="79"/>
      <c r="B16" s="67" t="s">
        <v>11</v>
      </c>
      <c r="C16" s="14">
        <v>20</v>
      </c>
      <c r="D16" s="12">
        <v>16</v>
      </c>
      <c r="E16" s="12">
        <v>3</v>
      </c>
      <c r="F16" s="58">
        <v>1</v>
      </c>
      <c r="G16" s="14">
        <v>30</v>
      </c>
      <c r="H16" s="12">
        <v>20</v>
      </c>
      <c r="I16" s="12">
        <v>2</v>
      </c>
      <c r="J16" s="58">
        <v>8</v>
      </c>
      <c r="K16" s="12">
        <v>26</v>
      </c>
      <c r="L16" s="12">
        <v>10</v>
      </c>
      <c r="M16" s="12">
        <v>3</v>
      </c>
      <c r="N16" s="58">
        <v>13</v>
      </c>
      <c r="O16" s="37">
        <v>32</v>
      </c>
      <c r="P16" s="12">
        <v>17</v>
      </c>
      <c r="Q16" s="12">
        <v>6</v>
      </c>
      <c r="R16" s="58">
        <v>9</v>
      </c>
      <c r="S16" s="40">
        <f t="shared" si="11"/>
        <v>15</v>
      </c>
      <c r="T16" s="12">
        <v>4</v>
      </c>
      <c r="U16" s="12">
        <v>3</v>
      </c>
      <c r="V16" s="58">
        <v>8</v>
      </c>
      <c r="W16" s="40">
        <f t="shared" si="12"/>
        <v>13</v>
      </c>
      <c r="X16" s="12">
        <v>3</v>
      </c>
      <c r="Y16" s="12">
        <v>3</v>
      </c>
      <c r="Z16" s="58">
        <v>7</v>
      </c>
      <c r="AA16" s="40">
        <f t="shared" si="13"/>
        <v>9</v>
      </c>
      <c r="AB16" s="12">
        <f>0+0+0+1+0+1+0+0</f>
        <v>2</v>
      </c>
      <c r="AC16" s="12">
        <f>0+0+0+2+2+1</f>
        <v>5</v>
      </c>
      <c r="AD16" s="58">
        <f>1+0+0+1</f>
        <v>2</v>
      </c>
      <c r="AE16" s="32">
        <f t="shared" si="10"/>
        <v>27</v>
      </c>
      <c r="AF16" s="33">
        <v>9</v>
      </c>
      <c r="AG16" s="33">
        <v>6</v>
      </c>
      <c r="AH16" s="59">
        <v>12</v>
      </c>
    </row>
    <row r="17" spans="1:34" ht="35.25" customHeight="1" x14ac:dyDescent="0.25">
      <c r="A17" s="87" t="s">
        <v>45</v>
      </c>
      <c r="B17" s="62" t="s">
        <v>30</v>
      </c>
      <c r="C17" s="90"/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91"/>
      <c r="T17" s="91"/>
      <c r="U17" s="91"/>
      <c r="V17" s="91"/>
      <c r="W17" s="91"/>
      <c r="X17" s="91"/>
      <c r="Y17" s="91"/>
      <c r="Z17" s="91"/>
      <c r="AA17" s="91"/>
      <c r="AB17" s="91"/>
      <c r="AC17" s="91"/>
      <c r="AD17" s="92"/>
      <c r="AE17" s="19">
        <f>SUM(AE18:AE31)</f>
        <v>164</v>
      </c>
      <c r="AF17" s="60">
        <f t="shared" ref="AF17:AH17" si="14">SUM(AF18:AF31)</f>
        <v>15</v>
      </c>
      <c r="AG17" s="60">
        <f t="shared" si="14"/>
        <v>84</v>
      </c>
      <c r="AH17" s="63">
        <f t="shared" si="14"/>
        <v>65</v>
      </c>
    </row>
    <row r="18" spans="1:34" ht="35.25" customHeight="1" x14ac:dyDescent="0.25">
      <c r="A18" s="88"/>
      <c r="B18" s="61" t="s">
        <v>31</v>
      </c>
      <c r="C18" s="93"/>
      <c r="D18" s="94"/>
      <c r="E18" s="94"/>
      <c r="F18" s="94"/>
      <c r="G18" s="94"/>
      <c r="H18" s="94"/>
      <c r="I18" s="94"/>
      <c r="J18" s="94"/>
      <c r="K18" s="94"/>
      <c r="L18" s="94"/>
      <c r="M18" s="94"/>
      <c r="N18" s="94"/>
      <c r="O18" s="94"/>
      <c r="P18" s="94"/>
      <c r="Q18" s="94"/>
      <c r="R18" s="94"/>
      <c r="S18" s="94"/>
      <c r="T18" s="94"/>
      <c r="U18" s="94"/>
      <c r="V18" s="94"/>
      <c r="W18" s="94"/>
      <c r="X18" s="94"/>
      <c r="Y18" s="94"/>
      <c r="Z18" s="94"/>
      <c r="AA18" s="94"/>
      <c r="AB18" s="94"/>
      <c r="AC18" s="94"/>
      <c r="AD18" s="95"/>
      <c r="AE18" s="41">
        <f t="shared" ref="AE18:AE31" si="15">SUM(AF18:AH18)</f>
        <v>30</v>
      </c>
      <c r="AF18" s="7">
        <v>6</v>
      </c>
      <c r="AG18" s="7">
        <v>13</v>
      </c>
      <c r="AH18" s="15">
        <v>11</v>
      </c>
    </row>
    <row r="19" spans="1:34" ht="35.25" customHeight="1" x14ac:dyDescent="0.25">
      <c r="A19" s="88"/>
      <c r="B19" s="54" t="s">
        <v>32</v>
      </c>
      <c r="C19" s="93"/>
      <c r="D19" s="94"/>
      <c r="E19" s="94"/>
      <c r="F19" s="94"/>
      <c r="G19" s="94"/>
      <c r="H19" s="94"/>
      <c r="I19" s="94"/>
      <c r="J19" s="94"/>
      <c r="K19" s="94"/>
      <c r="L19" s="94"/>
      <c r="M19" s="94"/>
      <c r="N19" s="94"/>
      <c r="O19" s="94"/>
      <c r="P19" s="94"/>
      <c r="Q19" s="94"/>
      <c r="R19" s="94"/>
      <c r="S19" s="94"/>
      <c r="T19" s="94"/>
      <c r="U19" s="94"/>
      <c r="V19" s="94"/>
      <c r="W19" s="94"/>
      <c r="X19" s="94"/>
      <c r="Y19" s="94"/>
      <c r="Z19" s="94"/>
      <c r="AA19" s="94"/>
      <c r="AB19" s="94"/>
      <c r="AC19" s="94"/>
      <c r="AD19" s="95"/>
      <c r="AE19" s="34">
        <f t="shared" si="15"/>
        <v>21</v>
      </c>
      <c r="AF19" s="2">
        <v>0</v>
      </c>
      <c r="AG19" s="2">
        <v>12</v>
      </c>
      <c r="AH19" s="3">
        <v>9</v>
      </c>
    </row>
    <row r="20" spans="1:34" ht="35.25" customHeight="1" x14ac:dyDescent="0.25">
      <c r="A20" s="88"/>
      <c r="B20" s="55" t="s">
        <v>33</v>
      </c>
      <c r="C20" s="93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  <c r="S20" s="94"/>
      <c r="T20" s="94"/>
      <c r="U20" s="94"/>
      <c r="V20" s="94"/>
      <c r="W20" s="94"/>
      <c r="X20" s="94"/>
      <c r="Y20" s="94"/>
      <c r="Z20" s="94"/>
      <c r="AA20" s="94"/>
      <c r="AB20" s="94"/>
      <c r="AC20" s="94"/>
      <c r="AD20" s="95"/>
      <c r="AE20" s="34">
        <f t="shared" si="15"/>
        <v>1</v>
      </c>
      <c r="AF20" s="2">
        <v>0</v>
      </c>
      <c r="AG20" s="2">
        <v>1</v>
      </c>
      <c r="AH20" s="3">
        <v>0</v>
      </c>
    </row>
    <row r="21" spans="1:34" ht="35.25" customHeight="1" x14ac:dyDescent="0.25">
      <c r="A21" s="88"/>
      <c r="B21" s="55" t="s">
        <v>34</v>
      </c>
      <c r="C21" s="93"/>
      <c r="D21" s="94"/>
      <c r="E21" s="94"/>
      <c r="F21" s="94"/>
      <c r="G21" s="94"/>
      <c r="H21" s="94"/>
      <c r="I21" s="94"/>
      <c r="J21" s="94"/>
      <c r="K21" s="94"/>
      <c r="L21" s="94"/>
      <c r="M21" s="94"/>
      <c r="N21" s="94"/>
      <c r="O21" s="94"/>
      <c r="P21" s="94"/>
      <c r="Q21" s="94"/>
      <c r="R21" s="94"/>
      <c r="S21" s="94"/>
      <c r="T21" s="94"/>
      <c r="U21" s="94"/>
      <c r="V21" s="94"/>
      <c r="W21" s="94"/>
      <c r="X21" s="94"/>
      <c r="Y21" s="94"/>
      <c r="Z21" s="94"/>
      <c r="AA21" s="94"/>
      <c r="AB21" s="94"/>
      <c r="AC21" s="94"/>
      <c r="AD21" s="95"/>
      <c r="AE21" s="34">
        <f t="shared" si="15"/>
        <v>12</v>
      </c>
      <c r="AF21" s="2">
        <v>0</v>
      </c>
      <c r="AG21" s="2">
        <v>6</v>
      </c>
      <c r="AH21" s="3">
        <v>6</v>
      </c>
    </row>
    <row r="22" spans="1:34" ht="35.25" customHeight="1" x14ac:dyDescent="0.25">
      <c r="A22" s="88"/>
      <c r="B22" s="55" t="s">
        <v>35</v>
      </c>
      <c r="C22" s="93"/>
      <c r="D22" s="94"/>
      <c r="E22" s="94"/>
      <c r="F22" s="94"/>
      <c r="G22" s="94"/>
      <c r="H22" s="94"/>
      <c r="I22" s="94"/>
      <c r="J22" s="94"/>
      <c r="K22" s="94"/>
      <c r="L22" s="94"/>
      <c r="M22" s="94"/>
      <c r="N22" s="94"/>
      <c r="O22" s="94"/>
      <c r="P22" s="94"/>
      <c r="Q22" s="94"/>
      <c r="R22" s="94"/>
      <c r="S22" s="94"/>
      <c r="T22" s="94"/>
      <c r="U22" s="94"/>
      <c r="V22" s="94"/>
      <c r="W22" s="94"/>
      <c r="X22" s="94"/>
      <c r="Y22" s="94"/>
      <c r="Z22" s="94"/>
      <c r="AA22" s="94"/>
      <c r="AB22" s="94"/>
      <c r="AC22" s="94"/>
      <c r="AD22" s="95"/>
      <c r="AE22" s="34">
        <f t="shared" si="15"/>
        <v>26</v>
      </c>
      <c r="AF22" s="2">
        <v>2</v>
      </c>
      <c r="AG22" s="2">
        <v>13</v>
      </c>
      <c r="AH22" s="3">
        <v>11</v>
      </c>
    </row>
    <row r="23" spans="1:34" ht="35.25" customHeight="1" x14ac:dyDescent="0.25">
      <c r="A23" s="88"/>
      <c r="B23" s="55" t="s">
        <v>36</v>
      </c>
      <c r="C23" s="93"/>
      <c r="D23" s="94"/>
      <c r="E23" s="94"/>
      <c r="F23" s="94"/>
      <c r="G23" s="94"/>
      <c r="H23" s="94"/>
      <c r="I23" s="94"/>
      <c r="J23" s="94"/>
      <c r="K23" s="94"/>
      <c r="L23" s="94"/>
      <c r="M23" s="94"/>
      <c r="N23" s="94"/>
      <c r="O23" s="94"/>
      <c r="P23" s="94"/>
      <c r="Q23" s="94"/>
      <c r="R23" s="94"/>
      <c r="S23" s="94"/>
      <c r="T23" s="94"/>
      <c r="U23" s="94"/>
      <c r="V23" s="94"/>
      <c r="W23" s="94"/>
      <c r="X23" s="94"/>
      <c r="Y23" s="94"/>
      <c r="Z23" s="94"/>
      <c r="AA23" s="94"/>
      <c r="AB23" s="94"/>
      <c r="AC23" s="94"/>
      <c r="AD23" s="95"/>
      <c r="AE23" s="34">
        <f t="shared" si="15"/>
        <v>13</v>
      </c>
      <c r="AF23" s="2">
        <v>1</v>
      </c>
      <c r="AG23" s="2">
        <v>9</v>
      </c>
      <c r="AH23" s="3">
        <v>3</v>
      </c>
    </row>
    <row r="24" spans="1:34" ht="35.25" customHeight="1" x14ac:dyDescent="0.25">
      <c r="A24" s="88"/>
      <c r="B24" s="55" t="s">
        <v>37</v>
      </c>
      <c r="C24" s="93"/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4"/>
      <c r="T24" s="94"/>
      <c r="U24" s="94"/>
      <c r="V24" s="94"/>
      <c r="W24" s="94"/>
      <c r="X24" s="94"/>
      <c r="Y24" s="94"/>
      <c r="Z24" s="94"/>
      <c r="AA24" s="94"/>
      <c r="AB24" s="94"/>
      <c r="AC24" s="94"/>
      <c r="AD24" s="95"/>
      <c r="AE24" s="34">
        <f t="shared" si="15"/>
        <v>12</v>
      </c>
      <c r="AF24" s="2">
        <v>0</v>
      </c>
      <c r="AG24" s="2">
        <v>6</v>
      </c>
      <c r="AH24" s="3">
        <v>6</v>
      </c>
    </row>
    <row r="25" spans="1:34" ht="35.25" customHeight="1" x14ac:dyDescent="0.25">
      <c r="A25" s="88"/>
      <c r="B25" s="55" t="s">
        <v>38</v>
      </c>
      <c r="C25" s="93"/>
      <c r="D25" s="94"/>
      <c r="E25" s="94"/>
      <c r="F25" s="94"/>
      <c r="G25" s="94"/>
      <c r="H25" s="94"/>
      <c r="I25" s="94"/>
      <c r="J25" s="94"/>
      <c r="K25" s="94"/>
      <c r="L25" s="94"/>
      <c r="M25" s="94"/>
      <c r="N25" s="94"/>
      <c r="O25" s="94"/>
      <c r="P25" s="94"/>
      <c r="Q25" s="94"/>
      <c r="R25" s="94"/>
      <c r="S25" s="94"/>
      <c r="T25" s="94"/>
      <c r="U25" s="94"/>
      <c r="V25" s="94"/>
      <c r="W25" s="94"/>
      <c r="X25" s="94"/>
      <c r="Y25" s="94"/>
      <c r="Z25" s="94"/>
      <c r="AA25" s="94"/>
      <c r="AB25" s="94"/>
      <c r="AC25" s="94"/>
      <c r="AD25" s="95"/>
      <c r="AE25" s="34">
        <f t="shared" si="15"/>
        <v>10</v>
      </c>
      <c r="AF25" s="2">
        <v>1</v>
      </c>
      <c r="AG25" s="2">
        <v>5</v>
      </c>
      <c r="AH25" s="3">
        <v>4</v>
      </c>
    </row>
    <row r="26" spans="1:34" ht="35.25" customHeight="1" x14ac:dyDescent="0.25">
      <c r="A26" s="88"/>
      <c r="B26" s="55" t="s">
        <v>39</v>
      </c>
      <c r="C26" s="93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5"/>
      <c r="AE26" s="34">
        <f t="shared" si="15"/>
        <v>4</v>
      </c>
      <c r="AF26" s="2">
        <v>2</v>
      </c>
      <c r="AG26" s="2">
        <v>1</v>
      </c>
      <c r="AH26" s="3">
        <v>1</v>
      </c>
    </row>
    <row r="27" spans="1:34" ht="35.25" customHeight="1" x14ac:dyDescent="0.25">
      <c r="A27" s="88"/>
      <c r="B27" s="55" t="s">
        <v>40</v>
      </c>
      <c r="C27" s="93"/>
      <c r="D27" s="94"/>
      <c r="E27" s="94"/>
      <c r="F27" s="94"/>
      <c r="G27" s="94"/>
      <c r="H27" s="94"/>
      <c r="I27" s="94"/>
      <c r="J27" s="94"/>
      <c r="K27" s="94"/>
      <c r="L27" s="94"/>
      <c r="M27" s="94"/>
      <c r="N27" s="94"/>
      <c r="O27" s="94"/>
      <c r="P27" s="94"/>
      <c r="Q27" s="94"/>
      <c r="R27" s="94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5"/>
      <c r="AE27" s="34">
        <f t="shared" si="15"/>
        <v>6</v>
      </c>
      <c r="AF27" s="2">
        <v>0</v>
      </c>
      <c r="AG27" s="2">
        <v>4</v>
      </c>
      <c r="AH27" s="3">
        <v>2</v>
      </c>
    </row>
    <row r="28" spans="1:34" ht="35.25" customHeight="1" x14ac:dyDescent="0.25">
      <c r="A28" s="88"/>
      <c r="B28" s="54" t="s">
        <v>41</v>
      </c>
      <c r="C28" s="93"/>
      <c r="D28" s="94"/>
      <c r="E28" s="94"/>
      <c r="F28" s="94"/>
      <c r="G28" s="94"/>
      <c r="H28" s="94"/>
      <c r="I28" s="94"/>
      <c r="J28" s="94"/>
      <c r="K28" s="94"/>
      <c r="L28" s="94"/>
      <c r="M28" s="94"/>
      <c r="N28" s="94"/>
      <c r="O28" s="94"/>
      <c r="P28" s="94"/>
      <c r="Q28" s="94"/>
      <c r="R28" s="94"/>
      <c r="S28" s="94"/>
      <c r="T28" s="94"/>
      <c r="U28" s="94"/>
      <c r="V28" s="94"/>
      <c r="W28" s="94"/>
      <c r="X28" s="94"/>
      <c r="Y28" s="94"/>
      <c r="Z28" s="94"/>
      <c r="AA28" s="94"/>
      <c r="AB28" s="94"/>
      <c r="AC28" s="94"/>
      <c r="AD28" s="95"/>
      <c r="AE28" s="34">
        <f t="shared" si="15"/>
        <v>2</v>
      </c>
      <c r="AF28" s="2">
        <v>0</v>
      </c>
      <c r="AG28" s="2">
        <v>1</v>
      </c>
      <c r="AH28" s="3">
        <v>1</v>
      </c>
    </row>
    <row r="29" spans="1:34" ht="35.25" customHeight="1" x14ac:dyDescent="0.25">
      <c r="A29" s="88"/>
      <c r="B29" s="54" t="s">
        <v>42</v>
      </c>
      <c r="C29" s="93"/>
      <c r="D29" s="94"/>
      <c r="E29" s="94"/>
      <c r="F29" s="94"/>
      <c r="G29" s="94"/>
      <c r="H29" s="94"/>
      <c r="I29" s="94"/>
      <c r="J29" s="94"/>
      <c r="K29" s="94"/>
      <c r="L29" s="94"/>
      <c r="M29" s="94"/>
      <c r="N29" s="94"/>
      <c r="O29" s="94"/>
      <c r="P29" s="94"/>
      <c r="Q29" s="94"/>
      <c r="R29" s="94"/>
      <c r="S29" s="94"/>
      <c r="T29" s="94"/>
      <c r="U29" s="94"/>
      <c r="V29" s="94"/>
      <c r="W29" s="94"/>
      <c r="X29" s="94"/>
      <c r="Y29" s="94"/>
      <c r="Z29" s="94"/>
      <c r="AA29" s="94"/>
      <c r="AB29" s="94"/>
      <c r="AC29" s="94"/>
      <c r="AD29" s="95"/>
      <c r="AE29" s="34">
        <f t="shared" si="15"/>
        <v>0</v>
      </c>
      <c r="AF29" s="2">
        <v>0</v>
      </c>
      <c r="AG29" s="2">
        <v>0</v>
      </c>
      <c r="AH29" s="3">
        <v>0</v>
      </c>
    </row>
    <row r="30" spans="1:34" ht="35.25" customHeight="1" x14ac:dyDescent="0.25">
      <c r="A30" s="88"/>
      <c r="B30" s="56" t="s">
        <v>43</v>
      </c>
      <c r="C30" s="93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4"/>
      <c r="T30" s="94"/>
      <c r="U30" s="94"/>
      <c r="V30" s="94"/>
      <c r="W30" s="94"/>
      <c r="X30" s="94"/>
      <c r="Y30" s="94"/>
      <c r="Z30" s="94"/>
      <c r="AA30" s="94"/>
      <c r="AB30" s="94"/>
      <c r="AC30" s="94"/>
      <c r="AD30" s="95"/>
      <c r="AE30" s="34">
        <f t="shared" si="15"/>
        <v>2</v>
      </c>
      <c r="AF30" s="2">
        <v>0</v>
      </c>
      <c r="AG30" s="2">
        <v>1</v>
      </c>
      <c r="AH30" s="3">
        <v>1</v>
      </c>
    </row>
    <row r="31" spans="1:34" ht="35.25" customHeight="1" thickBot="1" x14ac:dyDescent="0.3">
      <c r="A31" s="89"/>
      <c r="B31" s="57" t="s">
        <v>44</v>
      </c>
      <c r="C31" s="96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  <c r="Y31" s="97"/>
      <c r="Z31" s="97"/>
      <c r="AA31" s="97"/>
      <c r="AB31" s="97"/>
      <c r="AC31" s="97"/>
      <c r="AD31" s="98"/>
      <c r="AE31" s="38">
        <f t="shared" si="15"/>
        <v>25</v>
      </c>
      <c r="AF31" s="5">
        <v>3</v>
      </c>
      <c r="AG31" s="5">
        <v>12</v>
      </c>
      <c r="AH31" s="8">
        <v>10</v>
      </c>
    </row>
    <row r="32" spans="1:34" ht="42" customHeight="1" x14ac:dyDescent="0.25">
      <c r="A32" s="69" t="s">
        <v>46</v>
      </c>
      <c r="B32" s="69"/>
      <c r="C32" s="70"/>
      <c r="D32" s="70"/>
      <c r="E32" s="70"/>
      <c r="F32" s="70"/>
    </row>
    <row r="38" ht="15.75" customHeight="1" x14ac:dyDescent="0.25"/>
  </sheetData>
  <mergeCells count="47">
    <mergeCell ref="A17:A31"/>
    <mergeCell ref="C17:AD31"/>
    <mergeCell ref="A1:AH1"/>
    <mergeCell ref="C4:C5"/>
    <mergeCell ref="D4:D5"/>
    <mergeCell ref="E4:E5"/>
    <mergeCell ref="R4:R5"/>
    <mergeCell ref="N4:N5"/>
    <mergeCell ref="P4:P5"/>
    <mergeCell ref="Q4:Q5"/>
    <mergeCell ref="AA3:AD3"/>
    <mergeCell ref="AA4:AA5"/>
    <mergeCell ref="AB4:AB5"/>
    <mergeCell ref="AC4:AC5"/>
    <mergeCell ref="AD4:AD5"/>
    <mergeCell ref="A6:A12"/>
    <mergeCell ref="W3:Z3"/>
    <mergeCell ref="W4:W5"/>
    <mergeCell ref="X4:X5"/>
    <mergeCell ref="Y4:Y5"/>
    <mergeCell ref="Z4:Z5"/>
    <mergeCell ref="S3:V3"/>
    <mergeCell ref="S4:S5"/>
    <mergeCell ref="T4:T5"/>
    <mergeCell ref="U4:U5"/>
    <mergeCell ref="V4:V5"/>
    <mergeCell ref="A3:B5"/>
    <mergeCell ref="C3:F3"/>
    <mergeCell ref="G3:J3"/>
    <mergeCell ref="K3:N3"/>
    <mergeCell ref="O3:R3"/>
    <mergeCell ref="A32:F32"/>
    <mergeCell ref="AE3:AH3"/>
    <mergeCell ref="AE4:AE5"/>
    <mergeCell ref="AF4:AF5"/>
    <mergeCell ref="AG4:AG5"/>
    <mergeCell ref="AH4:AH5"/>
    <mergeCell ref="A13:A16"/>
    <mergeCell ref="L4:L5"/>
    <mergeCell ref="M4:M5"/>
    <mergeCell ref="F4:F5"/>
    <mergeCell ref="G4:G5"/>
    <mergeCell ref="H4:H5"/>
    <mergeCell ref="I4:I5"/>
    <mergeCell ref="J4:J5"/>
    <mergeCell ref="K4:K5"/>
    <mergeCell ref="O4:O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有線電視陳情案件統計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陳冠雅</dc:creator>
  <cp:lastModifiedBy>呂政瑋</cp:lastModifiedBy>
  <dcterms:created xsi:type="dcterms:W3CDTF">2022-04-19T03:50:11Z</dcterms:created>
  <dcterms:modified xsi:type="dcterms:W3CDTF">2026-05-06T05:53:33Z</dcterms:modified>
</cp:coreProperties>
</file>