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49444\Desktop\"/>
    </mc:Choice>
  </mc:AlternateContent>
  <xr:revisionPtr revIDLastSave="0" documentId="13_ncr:1_{CE98632E-EDF0-4207-8FDE-94252FAE1664}" xr6:coauthVersionLast="36" xr6:coauthVersionMax="47" xr10:uidLastSave="{00000000-0000-0000-0000-000000000000}"/>
  <bookViews>
    <workbookView xWindow="0" yWindow="0" windowWidth="14310" windowHeight="12030" xr2:uid="{F97F3324-504F-4064-B877-D6B98E3D1585}"/>
  </bookViews>
  <sheets>
    <sheet name="桃園事臉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K20" i="1"/>
  <c r="J20" i="1"/>
  <c r="K19" i="1"/>
  <c r="J19" i="1"/>
  <c r="K18" i="1"/>
  <c r="J18" i="1"/>
  <c r="K17" i="1"/>
  <c r="J17" i="1"/>
  <c r="K16" i="1"/>
  <c r="J16" i="1"/>
  <c r="K15" i="1"/>
  <c r="J15" i="1"/>
  <c r="E20" i="1" l="1"/>
  <c r="D20" i="1"/>
  <c r="C20" i="1"/>
  <c r="E19" i="1"/>
  <c r="D19" i="1"/>
  <c r="C19" i="1" s="1"/>
  <c r="E18" i="1"/>
  <c r="D18" i="1"/>
  <c r="C18" i="1" s="1"/>
  <c r="E17" i="1"/>
  <c r="D17" i="1"/>
  <c r="C17" i="1" s="1"/>
  <c r="E16" i="1"/>
  <c r="D16" i="1"/>
  <c r="C16" i="1"/>
  <c r="E15" i="1"/>
  <c r="D15" i="1"/>
  <c r="C15" i="1" s="1"/>
  <c r="E14" i="1"/>
  <c r="E13" i="1" s="1"/>
  <c r="D14" i="1"/>
  <c r="C14" i="1" s="1"/>
  <c r="E12" i="1"/>
  <c r="D12" i="1"/>
  <c r="C12" i="1"/>
  <c r="E11" i="1"/>
  <c r="D11" i="1"/>
  <c r="E10" i="1"/>
  <c r="D10" i="1"/>
  <c r="C10" i="1"/>
  <c r="E9" i="1"/>
  <c r="D9" i="1"/>
  <c r="E8" i="1"/>
  <c r="D8" i="1"/>
  <c r="C8" i="1" s="1"/>
  <c r="E7" i="1"/>
  <c r="D7" i="1"/>
  <c r="D5" i="1" s="1"/>
  <c r="E6" i="1"/>
  <c r="D6" i="1"/>
  <c r="C6" i="1" s="1"/>
  <c r="C7" i="1" l="1"/>
  <c r="C9" i="1"/>
  <c r="E5" i="1"/>
  <c r="D13" i="1"/>
  <c r="C13" i="1"/>
  <c r="C5" i="1" l="1"/>
</calcChain>
</file>

<file path=xl/sharedStrings.xml><?xml version="1.0" encoding="utf-8"?>
<sst xmlns="http://schemas.openxmlformats.org/spreadsheetml/2006/main" count="50" uniqueCount="24">
  <si>
    <t>桃園事FB專頁粉絲人數性別統計表</t>
    <phoneticPr fontId="4" type="noConversion"/>
  </si>
  <si>
    <t>單位：人</t>
    <phoneticPr fontId="4" type="noConversion"/>
  </si>
  <si>
    <t>項目及年齡別</t>
    <phoneticPr fontId="4" type="noConversion"/>
  </si>
  <si>
    <t>109年底</t>
    <phoneticPr fontId="4" type="noConversion"/>
  </si>
  <si>
    <t>110年底</t>
    <phoneticPr fontId="4" type="noConversion"/>
  </si>
  <si>
    <t>總計</t>
    <phoneticPr fontId="4" type="noConversion"/>
  </si>
  <si>
    <t>男</t>
    <phoneticPr fontId="4" type="noConversion"/>
  </si>
  <si>
    <t>女</t>
    <phoneticPr fontId="4" type="noConversion"/>
  </si>
  <si>
    <t>按
讚
人
數</t>
    <phoneticPr fontId="4" type="noConversion"/>
  </si>
  <si>
    <t>13-17歲</t>
    <phoneticPr fontId="4" type="noConversion"/>
  </si>
  <si>
    <t>18-24歲</t>
    <phoneticPr fontId="4" type="noConversion"/>
  </si>
  <si>
    <t>25-34歲</t>
    <phoneticPr fontId="4" type="noConversion"/>
  </si>
  <si>
    <t>35-44歲</t>
    <phoneticPr fontId="4" type="noConversion"/>
  </si>
  <si>
    <t>45-54歲</t>
    <phoneticPr fontId="4" type="noConversion"/>
  </si>
  <si>
    <t>55-64歲</t>
    <phoneticPr fontId="4" type="noConversion"/>
  </si>
  <si>
    <t>65歲以上</t>
    <phoneticPr fontId="4" type="noConversion"/>
  </si>
  <si>
    <t>追
蹤
人
數</t>
    <phoneticPr fontId="4" type="noConversion"/>
  </si>
  <si>
    <t>資料來源：桃園市政府新聞處</t>
    <phoneticPr fontId="4" type="noConversion"/>
  </si>
  <si>
    <t>111年底</t>
    <phoneticPr fontId="4" type="noConversion"/>
  </si>
  <si>
    <t xml:space="preserve"> </t>
    <phoneticPr fontId="3" type="noConversion"/>
  </si>
  <si>
    <t>112年</t>
    <phoneticPr fontId="4" type="noConversion"/>
  </si>
  <si>
    <t>說明：計算方式為「桃園事」後台程式男、女占比*總人數，四捨五入取整數，與實際人數有所差距。
另自111年起，臉書官方已取消按讚人數細部統計，爰自111年開始已無相關細部統計資料。</t>
    <phoneticPr fontId="4" type="noConversion"/>
  </si>
  <si>
    <t>113年</t>
    <phoneticPr fontId="4" type="noConversion"/>
  </si>
  <si>
    <t>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</si>
</sst>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9" formatCode="#,##0;[Red]#,##0"/>
  </numFmts>
  <fonts count="10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2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176" fontId="5" fillId="0" borderId="2" xfId="1" applyNumberFormat="1" applyFont="1" applyBorder="1" applyAlignment="1">
      <alignment horizontal="right" vertical="center"/>
    </xf>
    <xf numFmtId="0" fontId="0" fillId="0" borderId="2" xfId="0" applyBorder="1">
      <alignment vertical="center"/>
    </xf>
    <xf numFmtId="176" fontId="5" fillId="0" borderId="2" xfId="0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0" fontId="8" fillId="0" borderId="2" xfId="0" applyFont="1" applyBorder="1">
      <alignment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179" fontId="2" fillId="2" borderId="1" xfId="1" applyNumberFormat="1" applyFont="1" applyFill="1" applyBorder="1" applyAlignment="1">
      <alignment horizontal="right" vertical="center"/>
    </xf>
    <xf numFmtId="179" fontId="2" fillId="2" borderId="2" xfId="1" applyNumberFormat="1" applyFont="1" applyFill="1" applyBorder="1" applyAlignment="1">
      <alignment horizontal="right" vertical="center"/>
    </xf>
    <xf numFmtId="179" fontId="8" fillId="2" borderId="2" xfId="0" applyNumberFormat="1" applyFont="1" applyFill="1" applyBorder="1">
      <alignment vertical="center"/>
    </xf>
  </cellXfs>
  <cellStyles count="3">
    <cellStyle name="一般" xfId="0" builtinId="0"/>
    <cellStyle name="一般 2" xfId="2" xr:uid="{6CB28CED-FDB2-4AA9-A8D5-FA299F2E269A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A1887-450F-42FE-A84A-A3B3D8B2FB5B}">
  <sheetPr>
    <pageSetUpPr fitToPage="1"/>
  </sheetPr>
  <dimension ref="A1:T27"/>
  <sheetViews>
    <sheetView tabSelected="1" topLeftCell="N1" zoomScale="85" zoomScaleNormal="85" workbookViewId="0">
      <selection activeCell="AD23" sqref="AD23"/>
    </sheetView>
  </sheetViews>
  <sheetFormatPr defaultRowHeight="16.5"/>
  <cols>
    <col min="2" max="2" width="16.375" customWidth="1"/>
    <col min="3" max="3" width="18.375" customWidth="1"/>
    <col min="4" max="4" width="15.75" customWidth="1"/>
    <col min="5" max="5" width="19.375" customWidth="1"/>
    <col min="6" max="11" width="17.625" customWidth="1"/>
    <col min="12" max="12" width="18.625" customWidth="1"/>
    <col min="13" max="13" width="22" customWidth="1"/>
    <col min="14" max="14" width="16.125" customWidth="1"/>
    <col min="15" max="15" width="17.625" customWidth="1"/>
    <col min="16" max="17" width="18" customWidth="1"/>
    <col min="18" max="20" width="17.625" customWidth="1"/>
  </cols>
  <sheetData>
    <row r="1" spans="1:20" ht="19.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20" ht="19.5">
      <c r="A2" s="19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20" ht="19.5">
      <c r="A3" s="25" t="s">
        <v>2</v>
      </c>
      <c r="B3" s="25"/>
      <c r="C3" s="25" t="s">
        <v>3</v>
      </c>
      <c r="D3" s="25"/>
      <c r="E3" s="25"/>
      <c r="F3" s="25" t="s">
        <v>4</v>
      </c>
      <c r="G3" s="25"/>
      <c r="H3" s="25"/>
      <c r="I3" s="25" t="s">
        <v>18</v>
      </c>
      <c r="J3" s="25"/>
      <c r="K3" s="25"/>
      <c r="L3" s="18" t="s">
        <v>20</v>
      </c>
      <c r="M3" s="18"/>
      <c r="N3" s="18"/>
      <c r="O3" s="18" t="s">
        <v>22</v>
      </c>
      <c r="P3" s="18"/>
      <c r="Q3" s="18"/>
      <c r="R3" s="28" t="s">
        <v>23</v>
      </c>
      <c r="S3" s="28"/>
      <c r="T3" s="28"/>
    </row>
    <row r="4" spans="1:20" ht="19.5">
      <c r="A4" s="25"/>
      <c r="B4" s="25"/>
      <c r="C4" s="1" t="s">
        <v>5</v>
      </c>
      <c r="D4" s="1" t="s">
        <v>6</v>
      </c>
      <c r="E4" s="1" t="s">
        <v>7</v>
      </c>
      <c r="F4" s="1" t="s">
        <v>5</v>
      </c>
      <c r="G4" s="1" t="s">
        <v>6</v>
      </c>
      <c r="H4" s="1" t="s">
        <v>7</v>
      </c>
      <c r="I4" s="1" t="s">
        <v>5</v>
      </c>
      <c r="J4" s="1" t="s">
        <v>6</v>
      </c>
      <c r="K4" s="1" t="s">
        <v>7</v>
      </c>
      <c r="L4" s="1" t="s">
        <v>5</v>
      </c>
      <c r="M4" s="1" t="s">
        <v>6</v>
      </c>
      <c r="N4" s="1" t="s">
        <v>7</v>
      </c>
      <c r="O4" s="1" t="s">
        <v>5</v>
      </c>
      <c r="P4" s="1" t="s">
        <v>6</v>
      </c>
      <c r="Q4" s="1" t="s">
        <v>7</v>
      </c>
      <c r="R4" s="29" t="s">
        <v>5</v>
      </c>
      <c r="S4" s="29" t="s">
        <v>6</v>
      </c>
      <c r="T4" s="29" t="s">
        <v>7</v>
      </c>
    </row>
    <row r="5" spans="1:20" ht="19.5" customHeight="1">
      <c r="A5" s="24" t="s">
        <v>8</v>
      </c>
      <c r="B5" s="1" t="s">
        <v>5</v>
      </c>
      <c r="C5" s="2">
        <f>SUM(C6:C12)</f>
        <v>376979.98878000001</v>
      </c>
      <c r="D5" s="2">
        <f t="shared" ref="D5" si="0">SUM(D6:D12)</f>
        <v>173282.46374000001</v>
      </c>
      <c r="E5" s="2">
        <f>SUM(E6:E12)</f>
        <v>203698.29504</v>
      </c>
      <c r="F5" s="2">
        <v>409671</v>
      </c>
      <c r="G5" s="2">
        <v>182027</v>
      </c>
      <c r="H5" s="2">
        <v>227644</v>
      </c>
      <c r="I5" s="2">
        <v>434719</v>
      </c>
      <c r="J5" s="11"/>
      <c r="K5" s="11"/>
      <c r="L5" s="11"/>
      <c r="M5" s="11"/>
      <c r="N5" s="11"/>
      <c r="O5" s="11"/>
      <c r="P5" s="11"/>
      <c r="Q5" s="11"/>
      <c r="R5" s="30"/>
      <c r="S5" s="30"/>
      <c r="T5" s="30"/>
    </row>
    <row r="6" spans="1:20" ht="19.5">
      <c r="A6" s="25"/>
      <c r="B6" s="3" t="s">
        <v>9</v>
      </c>
      <c r="C6" s="4">
        <f t="shared" ref="C6:C10" si="1">SUM(D6:E6)</f>
        <v>2984.33878</v>
      </c>
      <c r="D6" s="4">
        <f>0.406%*381629</f>
        <v>1549.4137400000002</v>
      </c>
      <c r="E6" s="4">
        <f>0.376%*381629</f>
        <v>1434.9250399999999</v>
      </c>
      <c r="F6" s="4">
        <v>1943</v>
      </c>
      <c r="G6" s="4">
        <v>815</v>
      </c>
      <c r="H6" s="4">
        <v>1128</v>
      </c>
      <c r="I6" s="11"/>
      <c r="J6" s="11"/>
      <c r="K6" s="11"/>
      <c r="L6" s="11"/>
      <c r="M6" s="11"/>
      <c r="N6" s="11"/>
      <c r="O6" s="11"/>
      <c r="P6" s="11"/>
      <c r="Q6" s="11"/>
      <c r="R6" s="30"/>
      <c r="S6" s="30"/>
      <c r="T6" s="30"/>
    </row>
    <row r="7" spans="1:20" ht="19.5">
      <c r="A7" s="25"/>
      <c r="B7" s="1" t="s">
        <v>10</v>
      </c>
      <c r="C7" s="4">
        <f t="shared" si="1"/>
        <v>57244.350000000006</v>
      </c>
      <c r="D7" s="2">
        <f>10%*381629</f>
        <v>38162.9</v>
      </c>
      <c r="E7" s="2">
        <f>5%*381629</f>
        <v>19081.45</v>
      </c>
      <c r="F7" s="4">
        <v>53540</v>
      </c>
      <c r="G7" s="2">
        <v>32948</v>
      </c>
      <c r="H7" s="2">
        <v>20592</v>
      </c>
      <c r="I7" s="11"/>
      <c r="J7" s="9"/>
      <c r="K7" s="9"/>
      <c r="L7" s="11"/>
      <c r="M7" s="9"/>
      <c r="N7" s="9"/>
      <c r="O7" s="11"/>
      <c r="P7" s="15"/>
      <c r="Q7" s="15"/>
      <c r="R7" s="30"/>
      <c r="S7" s="31"/>
      <c r="T7" s="31"/>
    </row>
    <row r="8" spans="1:20" ht="19.5">
      <c r="A8" s="25"/>
      <c r="B8" s="1" t="s">
        <v>11</v>
      </c>
      <c r="C8" s="4">
        <f t="shared" si="1"/>
        <v>83958.38</v>
      </c>
      <c r="D8" s="2">
        <f>10%*381629</f>
        <v>38162.9</v>
      </c>
      <c r="E8" s="2">
        <f>12%*381629</f>
        <v>45795.479999999996</v>
      </c>
      <c r="F8" s="4">
        <v>98843</v>
      </c>
      <c r="G8" s="2">
        <v>45303</v>
      </c>
      <c r="H8" s="2">
        <v>53540</v>
      </c>
      <c r="I8" s="11"/>
      <c r="J8" s="9"/>
      <c r="K8" s="9"/>
      <c r="L8" s="11"/>
      <c r="M8" s="9"/>
      <c r="N8" s="9"/>
      <c r="O8" s="11"/>
      <c r="P8" s="15"/>
      <c r="Q8" s="15"/>
      <c r="R8" s="30"/>
      <c r="S8" s="31"/>
      <c r="T8" s="31"/>
    </row>
    <row r="9" spans="1:20" ht="19.5">
      <c r="A9" s="25"/>
      <c r="B9" s="1" t="s">
        <v>12</v>
      </c>
      <c r="C9" s="4">
        <f t="shared" si="1"/>
        <v>95407.25</v>
      </c>
      <c r="D9" s="2">
        <f>10%*381629</f>
        <v>38162.9</v>
      </c>
      <c r="E9" s="2">
        <f>15%*381629</f>
        <v>57244.35</v>
      </c>
      <c r="F9" s="4">
        <v>107081</v>
      </c>
      <c r="G9" s="2">
        <v>41185</v>
      </c>
      <c r="H9" s="2">
        <v>65896</v>
      </c>
      <c r="I9" s="11"/>
      <c r="J9" s="9"/>
      <c r="K9" s="9"/>
      <c r="L9" s="11"/>
      <c r="M9" s="9"/>
      <c r="N9" s="9"/>
      <c r="O9" s="11"/>
      <c r="P9" s="15"/>
      <c r="Q9" s="15"/>
      <c r="R9" s="30"/>
      <c r="S9" s="31"/>
      <c r="T9" s="31"/>
    </row>
    <row r="10" spans="1:20" ht="19.5">
      <c r="A10" s="25"/>
      <c r="B10" s="1" t="s">
        <v>13</v>
      </c>
      <c r="C10" s="4">
        <f t="shared" si="1"/>
        <v>64876.930000000008</v>
      </c>
      <c r="D10" s="2">
        <f>7%*381629</f>
        <v>26714.030000000002</v>
      </c>
      <c r="E10" s="2">
        <f>10%*381629</f>
        <v>38162.9</v>
      </c>
      <c r="F10" s="4">
        <v>70014</v>
      </c>
      <c r="G10" s="2">
        <v>28829</v>
      </c>
      <c r="H10" s="2">
        <v>41185</v>
      </c>
      <c r="I10" s="11"/>
      <c r="J10" s="9"/>
      <c r="K10" s="9"/>
      <c r="L10" s="11"/>
      <c r="M10" s="9"/>
      <c r="N10" s="9"/>
      <c r="O10" s="11"/>
      <c r="P10" s="15"/>
      <c r="Q10" s="15"/>
      <c r="R10" s="30"/>
      <c r="S10" s="31"/>
      <c r="T10" s="31"/>
    </row>
    <row r="11" spans="1:20" ht="19.5">
      <c r="A11" s="25"/>
      <c r="B11" s="1" t="s">
        <v>14</v>
      </c>
      <c r="C11" s="4">
        <v>49611</v>
      </c>
      <c r="D11" s="2">
        <f>5%*381629</f>
        <v>19081.45</v>
      </c>
      <c r="E11" s="2">
        <f>8%*381629</f>
        <v>30530.32</v>
      </c>
      <c r="F11" s="4">
        <v>53540</v>
      </c>
      <c r="G11" s="2">
        <v>20592</v>
      </c>
      <c r="H11" s="2">
        <v>32948</v>
      </c>
      <c r="I11" s="11"/>
      <c r="J11" s="9"/>
      <c r="K11" s="9"/>
      <c r="L11" s="11"/>
      <c r="M11" s="9"/>
      <c r="N11" s="9"/>
      <c r="O11" s="11"/>
      <c r="P11" s="15"/>
      <c r="Q11" s="15"/>
      <c r="R11" s="30"/>
      <c r="S11" s="31"/>
      <c r="T11" s="31"/>
    </row>
    <row r="12" spans="1:20" ht="19.5">
      <c r="A12" s="25"/>
      <c r="B12" s="1" t="s">
        <v>15</v>
      </c>
      <c r="C12" s="4">
        <f>SUM(D12:E12)</f>
        <v>22897.739999999998</v>
      </c>
      <c r="D12" s="2">
        <f>3%*381629</f>
        <v>11448.869999999999</v>
      </c>
      <c r="E12" s="2">
        <f>3%*381629</f>
        <v>11448.869999999999</v>
      </c>
      <c r="F12" s="4">
        <v>24710</v>
      </c>
      <c r="G12" s="2">
        <v>12355</v>
      </c>
      <c r="H12" s="2">
        <v>12355</v>
      </c>
      <c r="I12" s="11"/>
      <c r="J12" s="9"/>
      <c r="K12" s="9"/>
      <c r="L12" s="11"/>
      <c r="M12" s="9"/>
      <c r="N12" s="9"/>
      <c r="O12" s="11"/>
      <c r="P12" s="15"/>
      <c r="Q12" s="15"/>
      <c r="R12" s="30"/>
      <c r="S12" s="31"/>
      <c r="T12" s="31"/>
    </row>
    <row r="13" spans="1:20" ht="19.5" customHeight="1">
      <c r="A13" s="24" t="s">
        <v>16</v>
      </c>
      <c r="B13" s="1" t="s">
        <v>5</v>
      </c>
      <c r="C13" s="2">
        <f>SUM(C14:C20)</f>
        <v>384369.66158999997</v>
      </c>
      <c r="D13" s="2">
        <f t="shared" ref="D13:E13" si="2">SUM(D14:D20)</f>
        <v>174909.59505</v>
      </c>
      <c r="E13" s="2">
        <f t="shared" si="2"/>
        <v>209460.06654</v>
      </c>
      <c r="F13" s="2">
        <v>417856</v>
      </c>
      <c r="G13" s="2">
        <v>185666</v>
      </c>
      <c r="H13" s="2">
        <v>232190</v>
      </c>
      <c r="I13" s="2">
        <v>446684</v>
      </c>
      <c r="J13" s="2">
        <v>192074</v>
      </c>
      <c r="K13" s="2">
        <v>254610</v>
      </c>
      <c r="L13" s="12">
        <v>457607</v>
      </c>
      <c r="M13" s="12">
        <v>262209</v>
      </c>
      <c r="N13" s="12">
        <v>194858</v>
      </c>
      <c r="O13" s="16">
        <v>466461</v>
      </c>
      <c r="P13" s="16">
        <v>199180</v>
      </c>
      <c r="Q13" s="16">
        <v>267281</v>
      </c>
      <c r="R13" s="32">
        <v>485769</v>
      </c>
      <c r="S13" s="32">
        <v>207422</v>
      </c>
      <c r="T13" s="32">
        <v>278347</v>
      </c>
    </row>
    <row r="14" spans="1:20" ht="19.5">
      <c r="A14" s="25"/>
      <c r="B14" s="1" t="s">
        <v>9</v>
      </c>
      <c r="C14" s="2">
        <f t="shared" ref="C14:C19" si="3">SUM(D14:E14)</f>
        <v>3000.8715900000002</v>
      </c>
      <c r="D14" s="2">
        <f>0.405%*385221</f>
        <v>1560.1450500000003</v>
      </c>
      <c r="E14" s="2">
        <f>0.374%*385221</f>
        <v>1440.7265399999999</v>
      </c>
      <c r="F14" s="2">
        <v>2015</v>
      </c>
      <c r="G14" s="2">
        <v>848</v>
      </c>
      <c r="H14" s="2">
        <v>1167</v>
      </c>
      <c r="I14" s="9"/>
      <c r="J14" s="10"/>
      <c r="K14" s="10"/>
      <c r="L14" s="13"/>
      <c r="M14" s="14"/>
      <c r="N14" s="14"/>
      <c r="O14" s="17"/>
      <c r="P14" s="14"/>
      <c r="Q14" s="14"/>
      <c r="R14" s="33"/>
      <c r="S14" s="34"/>
      <c r="T14" s="34"/>
    </row>
    <row r="15" spans="1:20" ht="19.5">
      <c r="A15" s="25"/>
      <c r="B15" s="1" t="s">
        <v>10</v>
      </c>
      <c r="C15" s="2">
        <f t="shared" si="3"/>
        <v>57783.149999999994</v>
      </c>
      <c r="D15" s="2">
        <f>10%*385221</f>
        <v>38522.1</v>
      </c>
      <c r="E15" s="2">
        <f>5%*385221</f>
        <v>19261.05</v>
      </c>
      <c r="F15" s="2">
        <v>54605</v>
      </c>
      <c r="G15" s="2">
        <v>33603</v>
      </c>
      <c r="H15" s="2">
        <v>21002</v>
      </c>
      <c r="I15" s="2">
        <f>I13*0.086</f>
        <v>38414.824000000001</v>
      </c>
      <c r="J15" s="2">
        <f>I13*0.051</f>
        <v>22780.883999999998</v>
      </c>
      <c r="K15" s="2">
        <f>I13*0.035</f>
        <v>15633.940000000002</v>
      </c>
      <c r="L15" s="12">
        <v>28830</v>
      </c>
      <c r="M15" s="12">
        <v>11898</v>
      </c>
      <c r="N15" s="12">
        <v>16392</v>
      </c>
      <c r="O15" s="16">
        <v>16326</v>
      </c>
      <c r="P15" s="16">
        <v>8863</v>
      </c>
      <c r="Q15" s="16">
        <v>7463</v>
      </c>
      <c r="R15" s="32">
        <v>14573</v>
      </c>
      <c r="S15" s="32">
        <v>7772</v>
      </c>
      <c r="T15" s="32">
        <v>6801</v>
      </c>
    </row>
    <row r="16" spans="1:20" ht="19.5">
      <c r="A16" s="25"/>
      <c r="B16" s="1" t="s">
        <v>11</v>
      </c>
      <c r="C16" s="2">
        <f t="shared" si="3"/>
        <v>84748.62</v>
      </c>
      <c r="D16" s="2">
        <f>10%*385221</f>
        <v>38522.1</v>
      </c>
      <c r="E16" s="2">
        <f>12%*385221</f>
        <v>46226.52</v>
      </c>
      <c r="F16" s="2">
        <v>100811</v>
      </c>
      <c r="G16" s="2">
        <v>46205</v>
      </c>
      <c r="H16" s="2">
        <v>54606</v>
      </c>
      <c r="I16" s="2">
        <f>I13*0.252</f>
        <v>112564.368</v>
      </c>
      <c r="J16" s="2">
        <f>I13*0.12</f>
        <v>53602.079999999994</v>
      </c>
      <c r="K16" s="2">
        <f>I13*0.132</f>
        <v>58962.288</v>
      </c>
      <c r="L16" s="12">
        <v>115774</v>
      </c>
      <c r="M16" s="12">
        <v>59488</v>
      </c>
      <c r="N16" s="12">
        <v>56286</v>
      </c>
      <c r="O16" s="16">
        <v>113816</v>
      </c>
      <c r="P16" s="16">
        <v>57841</v>
      </c>
      <c r="Q16" s="16">
        <v>55975</v>
      </c>
      <c r="R16" s="32">
        <v>115613</v>
      </c>
      <c r="S16" s="32">
        <v>59264</v>
      </c>
      <c r="T16" s="32">
        <v>56349</v>
      </c>
    </row>
    <row r="17" spans="1:20" ht="19.5">
      <c r="A17" s="25"/>
      <c r="B17" s="1" t="s">
        <v>12</v>
      </c>
      <c r="C17" s="2">
        <f t="shared" si="3"/>
        <v>100157.45999999999</v>
      </c>
      <c r="D17" s="2">
        <f>10%*385221</f>
        <v>38522.1</v>
      </c>
      <c r="E17" s="2">
        <f>16%*385221</f>
        <v>61635.360000000001</v>
      </c>
      <c r="F17" s="2">
        <v>109211</v>
      </c>
      <c r="G17" s="2">
        <v>42004</v>
      </c>
      <c r="H17" s="2">
        <v>67207</v>
      </c>
      <c r="I17" s="2">
        <f>I13*0.265</f>
        <v>118371.26000000001</v>
      </c>
      <c r="J17" s="2">
        <f>I13*0.097</f>
        <v>43328.347999999998</v>
      </c>
      <c r="K17" s="2">
        <f>I13*0.168</f>
        <v>75042.912000000011</v>
      </c>
      <c r="L17" s="12">
        <v>122638</v>
      </c>
      <c r="M17" s="12">
        <v>77793</v>
      </c>
      <c r="N17" s="12">
        <v>44845</v>
      </c>
      <c r="O17" s="16">
        <v>123612</v>
      </c>
      <c r="P17" s="16">
        <v>46180</v>
      </c>
      <c r="Q17" s="16">
        <v>77432</v>
      </c>
      <c r="R17" s="32">
        <v>127271</v>
      </c>
      <c r="S17" s="32">
        <v>47605</v>
      </c>
      <c r="T17" s="32">
        <v>79666</v>
      </c>
    </row>
    <row r="18" spans="1:20" ht="19.5">
      <c r="A18" s="25"/>
      <c r="B18" s="1" t="s">
        <v>13</v>
      </c>
      <c r="C18" s="2">
        <f t="shared" si="3"/>
        <v>65487.57</v>
      </c>
      <c r="D18" s="2">
        <f>7%*385221</f>
        <v>26965.47</v>
      </c>
      <c r="E18" s="2">
        <f>10%*385221</f>
        <v>38522.1</v>
      </c>
      <c r="F18" s="2">
        <v>71407</v>
      </c>
      <c r="G18" s="2">
        <v>29403</v>
      </c>
      <c r="H18" s="2">
        <v>42004</v>
      </c>
      <c r="I18" s="2">
        <f>I13*0.185</f>
        <v>82636.539999999994</v>
      </c>
      <c r="J18" s="2">
        <f>I13*0.073</f>
        <v>32607.931999999997</v>
      </c>
      <c r="K18" s="2">
        <f>I13*0.112</f>
        <v>50028.608</v>
      </c>
      <c r="L18" s="12">
        <v>88319</v>
      </c>
      <c r="M18" s="12">
        <v>53541</v>
      </c>
      <c r="N18" s="12">
        <v>34778</v>
      </c>
      <c r="O18" s="16">
        <v>99823</v>
      </c>
      <c r="P18" s="16">
        <v>39183</v>
      </c>
      <c r="Q18" s="16">
        <v>60640</v>
      </c>
      <c r="R18" s="32">
        <v>106869</v>
      </c>
      <c r="S18" s="32">
        <v>41776</v>
      </c>
      <c r="T18" s="32">
        <v>65093</v>
      </c>
    </row>
    <row r="19" spans="1:20" ht="19.5">
      <c r="A19" s="25"/>
      <c r="B19" s="1" t="s">
        <v>14</v>
      </c>
      <c r="C19" s="2">
        <f t="shared" si="3"/>
        <v>50078.729999999996</v>
      </c>
      <c r="D19" s="2">
        <f>5%*385221</f>
        <v>19261.05</v>
      </c>
      <c r="E19" s="2">
        <f>8%*385221</f>
        <v>30817.68</v>
      </c>
      <c r="F19" s="2">
        <v>54605</v>
      </c>
      <c r="G19" s="2">
        <v>21002</v>
      </c>
      <c r="H19" s="2">
        <v>33603</v>
      </c>
      <c r="I19" s="2">
        <f>I13*0.136</f>
        <v>60749.024000000005</v>
      </c>
      <c r="J19" s="2">
        <f>I13*0.054</f>
        <v>24120.936000000002</v>
      </c>
      <c r="K19" s="2">
        <f>I13*0.082</f>
        <v>36628.088000000003</v>
      </c>
      <c r="L19" s="12">
        <v>63607</v>
      </c>
      <c r="M19" s="12">
        <v>38439</v>
      </c>
      <c r="N19" s="12">
        <v>25168</v>
      </c>
      <c r="O19" s="16">
        <v>67637</v>
      </c>
      <c r="P19" s="16">
        <v>27055</v>
      </c>
      <c r="Q19" s="16">
        <v>40582</v>
      </c>
      <c r="R19" s="32">
        <v>71408</v>
      </c>
      <c r="S19" s="32">
        <v>28660</v>
      </c>
      <c r="T19" s="32">
        <v>42748</v>
      </c>
    </row>
    <row r="20" spans="1:20" ht="19.5">
      <c r="A20" s="25"/>
      <c r="B20" s="1" t="s">
        <v>15</v>
      </c>
      <c r="C20" s="2">
        <f>SUM(D20:E20)</f>
        <v>23113.26</v>
      </c>
      <c r="D20" s="2">
        <f>3%*385221</f>
        <v>11556.63</v>
      </c>
      <c r="E20" s="2">
        <f>3%*385221</f>
        <v>11556.63</v>
      </c>
      <c r="F20" s="2">
        <v>25202</v>
      </c>
      <c r="G20" s="2">
        <v>12601</v>
      </c>
      <c r="H20" s="2">
        <v>12601</v>
      </c>
      <c r="I20" s="2">
        <f>I13*0.076</f>
        <v>33947.983999999997</v>
      </c>
      <c r="J20" s="2">
        <f>I13*0.035</f>
        <v>15633.940000000002</v>
      </c>
      <c r="K20" s="2">
        <f>I13*0.041</f>
        <v>18314.044000000002</v>
      </c>
      <c r="L20" s="12">
        <v>38439</v>
      </c>
      <c r="M20" s="12">
        <v>21050</v>
      </c>
      <c r="N20" s="12">
        <v>17389</v>
      </c>
      <c r="O20" s="16">
        <v>45247</v>
      </c>
      <c r="P20" s="16">
        <v>20058</v>
      </c>
      <c r="Q20" s="16">
        <v>25189</v>
      </c>
      <c r="R20" s="32">
        <v>50035</v>
      </c>
      <c r="S20" s="32">
        <v>22345</v>
      </c>
      <c r="T20" s="32">
        <v>27690</v>
      </c>
    </row>
    <row r="21" spans="1:20">
      <c r="A21" s="5" t="s">
        <v>17</v>
      </c>
      <c r="B21" s="5"/>
      <c r="C21" s="5"/>
      <c r="D21" s="5"/>
      <c r="E21" s="5"/>
      <c r="J21" s="8"/>
      <c r="K21" s="8"/>
      <c r="L21" s="8" t="s">
        <v>19</v>
      </c>
      <c r="M21" s="8" t="s">
        <v>19</v>
      </c>
      <c r="N21" s="8" t="s">
        <v>19</v>
      </c>
    </row>
    <row r="22" spans="1:20" ht="33.75" customHeight="1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20">
      <c r="A23" s="6"/>
      <c r="B23" s="6"/>
      <c r="C23" s="6"/>
      <c r="D23" s="6"/>
      <c r="E23" s="6"/>
      <c r="I23" s="8"/>
      <c r="J23" s="8"/>
    </row>
    <row r="24" spans="1:20">
      <c r="A24" s="26"/>
      <c r="B24" s="26"/>
      <c r="C24" s="26"/>
      <c r="D24" s="26"/>
      <c r="E24" s="26"/>
      <c r="F24" s="7"/>
      <c r="G24" s="7"/>
      <c r="H24" s="7"/>
      <c r="J24" s="8"/>
    </row>
    <row r="25" spans="1:20" ht="15.75" customHeight="1">
      <c r="A25" s="23"/>
      <c r="B25" s="23"/>
      <c r="C25" s="23"/>
      <c r="D25" s="23"/>
      <c r="E25" s="23"/>
      <c r="F25" s="23"/>
      <c r="G25" s="23"/>
      <c r="H25" s="23"/>
      <c r="I25" s="23"/>
      <c r="J25" s="8"/>
    </row>
    <row r="26" spans="1:20">
      <c r="J26" s="8"/>
    </row>
    <row r="27" spans="1:20">
      <c r="J27" s="8"/>
    </row>
  </sheetData>
  <mergeCells count="14">
    <mergeCell ref="R3:T3"/>
    <mergeCell ref="O3:Q3"/>
    <mergeCell ref="A2:Q2"/>
    <mergeCell ref="A1:Q1"/>
    <mergeCell ref="A25:I25"/>
    <mergeCell ref="A13:A20"/>
    <mergeCell ref="A24:E24"/>
    <mergeCell ref="A5:A12"/>
    <mergeCell ref="A22:N22"/>
    <mergeCell ref="A3:B4"/>
    <mergeCell ref="C3:E3"/>
    <mergeCell ref="F3:H3"/>
    <mergeCell ref="L3:N3"/>
    <mergeCell ref="I3:K3"/>
  </mergeCells>
  <phoneticPr fontId="3" type="noConversion"/>
  <pageMargins left="0.25" right="0.25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桃園事臉書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蔡咏倪</cp:lastModifiedBy>
  <cp:lastPrinted>2026-05-05T09:22:23Z</cp:lastPrinted>
  <dcterms:created xsi:type="dcterms:W3CDTF">2022-04-19T05:18:53Z</dcterms:created>
  <dcterms:modified xsi:type="dcterms:W3CDTF">2026-05-05T09:28:08Z</dcterms:modified>
</cp:coreProperties>
</file>