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60752\Downloads\"/>
    </mc:Choice>
  </mc:AlternateContent>
  <xr:revisionPtr revIDLastSave="0" documentId="13_ncr:1_{1B78890F-CD16-49EE-94B1-2B8D9879C77E}" xr6:coauthVersionLast="36" xr6:coauthVersionMax="47" xr10:uidLastSave="{00000000-0000-0000-0000-000000000000}"/>
  <bookViews>
    <workbookView xWindow="0" yWindow="0" windowWidth="28800" windowHeight="11400" xr2:uid="{00000000-000D-0000-FFFF-FFFF00000000}"/>
  </bookViews>
  <sheets>
    <sheet name=" 公有財產管理人員教育訓練性別統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P20" i="2" l="1"/>
  <c r="AT20" i="2"/>
  <c r="AR20" i="2"/>
  <c r="AP19" i="2"/>
  <c r="AT19" i="2"/>
  <c r="AR19" i="2"/>
  <c r="AP18" i="2"/>
  <c r="AT18" i="2"/>
  <c r="AR18" i="2"/>
  <c r="AP17" i="2"/>
  <c r="AT17" i="2"/>
  <c r="AR17" i="2"/>
  <c r="AP16" i="2"/>
  <c r="AT16" i="2"/>
  <c r="AR16" i="2"/>
  <c r="AP15" i="2"/>
  <c r="AT15" i="2"/>
  <c r="AR15" i="2"/>
  <c r="AP14" i="2"/>
  <c r="AT14" i="2"/>
  <c r="AR14" i="2"/>
  <c r="AP13" i="2"/>
  <c r="AT13" i="2"/>
  <c r="AR13" i="2"/>
  <c r="AP12" i="2"/>
  <c r="AT12" i="2"/>
  <c r="AR12" i="2"/>
  <c r="AP11" i="2"/>
  <c r="AT11" i="2"/>
  <c r="AR11" i="2"/>
  <c r="AP10" i="2"/>
  <c r="AT10" i="2"/>
  <c r="AR10" i="2"/>
  <c r="AP9" i="2"/>
  <c r="AT9" i="2"/>
  <c r="AR9" i="2"/>
  <c r="AP8" i="2"/>
  <c r="AT8" i="2"/>
  <c r="AR8" i="2"/>
  <c r="AS7" i="2"/>
  <c r="AP7" i="2"/>
  <c r="AT7" i="2"/>
  <c r="AQ7" i="2"/>
  <c r="AR7" i="2"/>
  <c r="AN20" i="2"/>
  <c r="AL20" i="2"/>
  <c r="AK20" i="2"/>
  <c r="AO20" i="2"/>
  <c r="AF20" i="2"/>
  <c r="AJ20" i="2"/>
  <c r="AH20" i="2"/>
  <c r="AA20" i="2"/>
  <c r="AC20" i="2"/>
  <c r="AE20" i="2"/>
  <c r="V20" i="2"/>
  <c r="X20" i="2"/>
  <c r="Q20" i="2"/>
  <c r="L20" i="2"/>
  <c r="N20" i="2"/>
  <c r="G20" i="2"/>
  <c r="K20" i="2"/>
  <c r="I20" i="2"/>
  <c r="B20" i="2"/>
  <c r="F20" i="2"/>
  <c r="D20" i="2"/>
  <c r="AN19" i="2"/>
  <c r="AL19" i="2"/>
  <c r="AK19" i="2"/>
  <c r="AF19" i="2"/>
  <c r="AJ19" i="2"/>
  <c r="AH19" i="2"/>
  <c r="AA19" i="2"/>
  <c r="AC19" i="2"/>
  <c r="AE19" i="2"/>
  <c r="V19" i="2"/>
  <c r="X19" i="2"/>
  <c r="Q19" i="2"/>
  <c r="L19" i="2"/>
  <c r="N19" i="2"/>
  <c r="G19" i="2"/>
  <c r="K19" i="2"/>
  <c r="I19" i="2"/>
  <c r="B19" i="2"/>
  <c r="F19" i="2"/>
  <c r="D19" i="2"/>
  <c r="AN18" i="2"/>
  <c r="AL18" i="2"/>
  <c r="AK18" i="2"/>
  <c r="AO18" i="2"/>
  <c r="AF18" i="2"/>
  <c r="AJ18" i="2"/>
  <c r="AH18" i="2"/>
  <c r="AA18" i="2"/>
  <c r="AC18" i="2"/>
  <c r="AE18" i="2"/>
  <c r="V18" i="2"/>
  <c r="X18" i="2"/>
  <c r="Q18" i="2"/>
  <c r="L18" i="2"/>
  <c r="N18" i="2"/>
  <c r="G18" i="2"/>
  <c r="K18" i="2"/>
  <c r="I18" i="2"/>
  <c r="B18" i="2"/>
  <c r="F18" i="2"/>
  <c r="D18" i="2"/>
  <c r="AK17" i="2"/>
  <c r="AM17" i="2"/>
  <c r="AO17" i="2"/>
  <c r="AF17" i="2"/>
  <c r="AH17" i="2"/>
  <c r="AA17" i="2"/>
  <c r="AE17" i="2"/>
  <c r="AC17" i="2"/>
  <c r="V17" i="2"/>
  <c r="Z17" i="2"/>
  <c r="X17" i="2"/>
  <c r="Q17" i="2"/>
  <c r="L17" i="2"/>
  <c r="P17" i="2"/>
  <c r="N17" i="2"/>
  <c r="G17" i="2"/>
  <c r="I17" i="2"/>
  <c r="K17" i="2"/>
  <c r="B17" i="2"/>
  <c r="D17" i="2"/>
  <c r="AN16" i="2"/>
  <c r="AK16" i="2"/>
  <c r="AO16" i="2"/>
  <c r="AM16" i="2"/>
  <c r="AF16" i="2"/>
  <c r="AJ16" i="2"/>
  <c r="AH16" i="2"/>
  <c r="AA16" i="2"/>
  <c r="AE16" i="2"/>
  <c r="AC16" i="2"/>
  <c r="V16" i="2"/>
  <c r="X16" i="2"/>
  <c r="Z16" i="2"/>
  <c r="Q16" i="2"/>
  <c r="L16" i="2"/>
  <c r="N16" i="2"/>
  <c r="P16" i="2"/>
  <c r="G16" i="2"/>
  <c r="I16" i="2"/>
  <c r="B16" i="2"/>
  <c r="F16" i="2"/>
  <c r="D16" i="2"/>
  <c r="AN15" i="2"/>
  <c r="AL15" i="2"/>
  <c r="AK15" i="2"/>
  <c r="AM15" i="2"/>
  <c r="AF15" i="2"/>
  <c r="AH15" i="2"/>
  <c r="AJ15" i="2"/>
  <c r="AA15" i="2"/>
  <c r="AE15" i="2"/>
  <c r="AC15" i="2"/>
  <c r="V15" i="2"/>
  <c r="X15" i="2"/>
  <c r="Z15" i="2"/>
  <c r="Q15" i="2"/>
  <c r="L15" i="2"/>
  <c r="N15" i="2"/>
  <c r="P15" i="2"/>
  <c r="G15" i="2"/>
  <c r="I15" i="2"/>
  <c r="B15" i="2"/>
  <c r="F15" i="2"/>
  <c r="D15" i="2"/>
  <c r="AN14" i="2"/>
  <c r="AL14" i="2"/>
  <c r="AK14" i="2"/>
  <c r="AO14" i="2"/>
  <c r="AF14" i="2"/>
  <c r="AJ14" i="2"/>
  <c r="AH14" i="2"/>
  <c r="AA14" i="2"/>
  <c r="AE14" i="2"/>
  <c r="AC14" i="2"/>
  <c r="V14" i="2"/>
  <c r="X14" i="2"/>
  <c r="Z14" i="2"/>
  <c r="Q14" i="2"/>
  <c r="L14" i="2"/>
  <c r="N14" i="2"/>
  <c r="P14" i="2"/>
  <c r="G14" i="2"/>
  <c r="I14" i="2"/>
  <c r="B14" i="2"/>
  <c r="F14" i="2"/>
  <c r="D14" i="2"/>
  <c r="AN13" i="2"/>
  <c r="AL13" i="2"/>
  <c r="AK13" i="2"/>
  <c r="AO13" i="2"/>
  <c r="AF13" i="2"/>
  <c r="AH13" i="2"/>
  <c r="AJ13" i="2"/>
  <c r="AA13" i="2"/>
  <c r="AE13" i="2"/>
  <c r="AC13" i="2"/>
  <c r="V13" i="2"/>
  <c r="X13" i="2"/>
  <c r="Z13" i="2"/>
  <c r="Q13" i="2"/>
  <c r="L13" i="2"/>
  <c r="N13" i="2"/>
  <c r="P13" i="2"/>
  <c r="G13" i="2"/>
  <c r="I13" i="2"/>
  <c r="B13" i="2"/>
  <c r="F13" i="2"/>
  <c r="D13" i="2"/>
  <c r="AN12" i="2"/>
  <c r="AK12" i="2"/>
  <c r="AF12" i="2"/>
  <c r="AJ12" i="2"/>
  <c r="AH12" i="2"/>
  <c r="AA12" i="2"/>
  <c r="AC12" i="2"/>
  <c r="AE12" i="2"/>
  <c r="V12" i="2"/>
  <c r="X12" i="2"/>
  <c r="Q12" i="2"/>
  <c r="L12" i="2"/>
  <c r="N12" i="2"/>
  <c r="G12" i="2"/>
  <c r="K12" i="2"/>
  <c r="I12" i="2"/>
  <c r="B12" i="2"/>
  <c r="F12" i="2"/>
  <c r="D12" i="2"/>
  <c r="AN11" i="2"/>
  <c r="AL11" i="2"/>
  <c r="AK11" i="2"/>
  <c r="AF11" i="2"/>
  <c r="AJ11" i="2"/>
  <c r="AH11" i="2"/>
  <c r="AA11" i="2"/>
  <c r="AC11" i="2"/>
  <c r="AE11" i="2"/>
  <c r="V11" i="2"/>
  <c r="X11" i="2"/>
  <c r="Q11" i="2"/>
  <c r="L11" i="2"/>
  <c r="N11" i="2"/>
  <c r="G11" i="2"/>
  <c r="I11" i="2"/>
  <c r="K11" i="2"/>
  <c r="B11" i="2"/>
  <c r="F11" i="2"/>
  <c r="D11" i="2"/>
  <c r="AN10" i="2"/>
  <c r="AF10" i="2"/>
  <c r="AH10" i="2"/>
  <c r="AJ10" i="2"/>
  <c r="AA10" i="2"/>
  <c r="AC10" i="2"/>
  <c r="V10" i="2"/>
  <c r="Z10" i="2"/>
  <c r="Q10" i="2"/>
  <c r="L10" i="2"/>
  <c r="P10" i="2"/>
  <c r="G10" i="2"/>
  <c r="K10" i="2"/>
  <c r="I10" i="2"/>
  <c r="B10" i="2"/>
  <c r="D10" i="2"/>
  <c r="F10" i="2"/>
  <c r="AN9" i="2"/>
  <c r="AL9" i="2"/>
  <c r="AK9" i="2"/>
  <c r="AO9" i="2"/>
  <c r="AM9" i="2"/>
  <c r="AF9" i="2"/>
  <c r="AJ9" i="2"/>
  <c r="AH9" i="2"/>
  <c r="AA9" i="2"/>
  <c r="AC9" i="2"/>
  <c r="V9" i="2"/>
  <c r="Z9" i="2"/>
  <c r="Q9" i="2"/>
  <c r="L9" i="2"/>
  <c r="P9" i="2"/>
  <c r="G9" i="2"/>
  <c r="K9" i="2"/>
  <c r="I9" i="2"/>
  <c r="B9" i="2"/>
  <c r="F9" i="2"/>
  <c r="D9" i="2"/>
  <c r="AN8" i="2"/>
  <c r="AL8" i="2"/>
  <c r="AF8" i="2"/>
  <c r="AJ8" i="2"/>
  <c r="AH8" i="2"/>
  <c r="AA8" i="2"/>
  <c r="AC8" i="2"/>
  <c r="V8" i="2"/>
  <c r="Z8" i="2"/>
  <c r="Q8" i="2"/>
  <c r="L8" i="2"/>
  <c r="P8" i="2"/>
  <c r="G8" i="2"/>
  <c r="K8" i="2"/>
  <c r="I8" i="2"/>
  <c r="B8" i="2"/>
  <c r="F8" i="2"/>
  <c r="D8" i="2"/>
  <c r="AL7" i="2"/>
  <c r="AI7" i="2"/>
  <c r="AG7" i="2"/>
  <c r="AD7" i="2"/>
  <c r="AB7" i="2"/>
  <c r="AA7" i="2"/>
  <c r="AC7" i="2"/>
  <c r="AE7" i="2"/>
  <c r="Y7" i="2"/>
  <c r="W7" i="2"/>
  <c r="T7" i="2"/>
  <c r="R7" i="2"/>
  <c r="Q7" i="2"/>
  <c r="O7" i="2"/>
  <c r="M7" i="2"/>
  <c r="J7" i="2"/>
  <c r="H7" i="2"/>
  <c r="E7" i="2"/>
  <c r="C7" i="2"/>
  <c r="B7" i="2"/>
  <c r="D7" i="2"/>
  <c r="F7" i="2"/>
  <c r="AO11" i="2"/>
  <c r="AO19" i="2"/>
  <c r="G7" i="2"/>
  <c r="K7" i="2"/>
  <c r="AM12" i="2"/>
  <c r="AO12" i="2"/>
  <c r="AO15" i="2"/>
  <c r="I7" i="2"/>
  <c r="N8" i="2"/>
  <c r="X8" i="2"/>
  <c r="AE8" i="2"/>
  <c r="AK8" i="2"/>
  <c r="N9" i="2"/>
  <c r="X9" i="2"/>
  <c r="AE9" i="2"/>
  <c r="N10" i="2"/>
  <c r="X10" i="2"/>
  <c r="AE10" i="2"/>
  <c r="AK10" i="2"/>
  <c r="AM10" i="2"/>
  <c r="P11" i="2"/>
  <c r="Z11" i="2"/>
  <c r="P12" i="2"/>
  <c r="Z12" i="2"/>
  <c r="K13" i="2"/>
  <c r="AM13" i="2"/>
  <c r="K14" i="2"/>
  <c r="AM14" i="2"/>
  <c r="K15" i="2"/>
  <c r="K16" i="2"/>
  <c r="F17" i="2"/>
  <c r="AJ17" i="2"/>
  <c r="P18" i="2"/>
  <c r="Z18" i="2"/>
  <c r="P19" i="2"/>
  <c r="Z19" i="2"/>
  <c r="P20" i="2"/>
  <c r="Z20" i="2"/>
  <c r="L7" i="2"/>
  <c r="P7" i="2"/>
  <c r="V7" i="2"/>
  <c r="Z7" i="2"/>
  <c r="AM11" i="2"/>
  <c r="AM18" i="2"/>
  <c r="AM19" i="2"/>
  <c r="AM20" i="2"/>
  <c r="AF7" i="2"/>
  <c r="AH7" i="2"/>
  <c r="AN7" i="2"/>
  <c r="AK7" i="2"/>
  <c r="AO7" i="2"/>
  <c r="X7" i="2"/>
  <c r="AM8" i="2"/>
  <c r="AM7" i="2"/>
  <c r="AJ7" i="2"/>
  <c r="AO8" i="2"/>
  <c r="N7" i="2"/>
  <c r="AO10" i="2"/>
</calcChain>
</file>

<file path=xl/sharedStrings.xml><?xml version="1.0" encoding="utf-8"?>
<sst xmlns="http://schemas.openxmlformats.org/spreadsheetml/2006/main" count="73" uniqueCount="31">
  <si>
    <t>區域別</t>
    <phoneticPr fontId="2" type="noConversion"/>
  </si>
  <si>
    <t>106年</t>
    <phoneticPr fontId="2" type="noConversion"/>
  </si>
  <si>
    <t>107年</t>
    <phoneticPr fontId="2" type="noConversion"/>
  </si>
  <si>
    <t>108年</t>
    <phoneticPr fontId="2" type="noConversion"/>
  </si>
  <si>
    <t>109年</t>
    <phoneticPr fontId="2" type="noConversion"/>
  </si>
  <si>
    <t>110年</t>
    <phoneticPr fontId="2" type="noConversion"/>
  </si>
  <si>
    <t>合計</t>
    <phoneticPr fontId="2" type="noConversion"/>
  </si>
  <si>
    <t>男</t>
    <phoneticPr fontId="2" type="noConversion"/>
  </si>
  <si>
    <t>女</t>
    <phoneticPr fontId="2" type="noConversion"/>
  </si>
  <si>
    <t>占比</t>
    <phoneticPr fontId="2" type="noConversion"/>
  </si>
  <si>
    <t>桃園區</t>
    <phoneticPr fontId="2" type="noConversion"/>
  </si>
  <si>
    <t>中壢區</t>
    <phoneticPr fontId="2" type="noConversion"/>
  </si>
  <si>
    <t>大溪區</t>
    <phoneticPr fontId="2" type="noConversion"/>
  </si>
  <si>
    <t>楊梅區</t>
    <phoneticPr fontId="2" type="noConversion"/>
  </si>
  <si>
    <t>蘆竹區</t>
    <phoneticPr fontId="2" type="noConversion"/>
  </si>
  <si>
    <t>大園區</t>
    <phoneticPr fontId="2" type="noConversion"/>
  </si>
  <si>
    <t>龜山區</t>
    <phoneticPr fontId="2" type="noConversion"/>
  </si>
  <si>
    <t>八德區</t>
    <phoneticPr fontId="2" type="noConversion"/>
  </si>
  <si>
    <t>龍潭區</t>
    <phoneticPr fontId="2" type="noConversion"/>
  </si>
  <si>
    <t>平鎮區</t>
    <phoneticPr fontId="2" type="noConversion"/>
  </si>
  <si>
    <t>新屋區</t>
    <phoneticPr fontId="2" type="noConversion"/>
  </si>
  <si>
    <t>觀音區</t>
    <phoneticPr fontId="2" type="noConversion"/>
  </si>
  <si>
    <t>復興區</t>
    <phoneticPr fontId="2" type="noConversion"/>
  </si>
  <si>
    <t>資料來源：本局公用財產科。</t>
    <phoneticPr fontId="5" type="noConversion"/>
  </si>
  <si>
    <t>備註：因疫情影響109年停辦公有財產管理人員教育訓練。</t>
    <phoneticPr fontId="2" type="noConversion"/>
  </si>
  <si>
    <t xml:space="preserve"> 公有財產管理人員教育訓練性別統計</t>
    <phoneticPr fontId="2" type="noConversion"/>
  </si>
  <si>
    <t>111年</t>
    <phoneticPr fontId="2" type="noConversion"/>
  </si>
  <si>
    <t>單位：人、%</t>
    <phoneticPr fontId="2" type="noConversion"/>
  </si>
  <si>
    <t>112年</t>
    <phoneticPr fontId="2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</si>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</sst>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6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41" fontId="3" fillId="2" borderId="5" xfId="0" applyNumberFormat="1" applyFont="1" applyFill="1" applyBorder="1">
      <alignment vertical="center"/>
    </xf>
    <xf numFmtId="41" fontId="3" fillId="2" borderId="1" xfId="0" applyNumberFormat="1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76" fontId="3" fillId="2" borderId="10" xfId="0" applyNumberFormat="1" applyFont="1" applyFill="1" applyBorder="1">
      <alignment vertical="center"/>
    </xf>
    <xf numFmtId="41" fontId="3" fillId="2" borderId="0" xfId="0" applyNumberFormat="1" applyFont="1" applyFill="1">
      <alignment vertical="center"/>
    </xf>
    <xf numFmtId="176" fontId="3" fillId="2" borderId="0" xfId="0" applyNumberFormat="1" applyFont="1" applyFill="1">
      <alignment vertical="center"/>
    </xf>
    <xf numFmtId="0" fontId="3" fillId="2" borderId="11" xfId="0" applyFont="1" applyFill="1" applyBorder="1" applyAlignment="1">
      <alignment horizontal="center" vertical="center"/>
    </xf>
    <xf numFmtId="41" fontId="4" fillId="2" borderId="12" xfId="0" applyNumberFormat="1" applyFont="1" applyFill="1" applyBorder="1" applyAlignment="1">
      <alignment horizontal="center" vertical="center"/>
    </xf>
    <xf numFmtId="41" fontId="4" fillId="2" borderId="0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Border="1" applyAlignment="1">
      <alignment horizontal="center" vertical="center"/>
    </xf>
    <xf numFmtId="41" fontId="3" fillId="2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41" fontId="4" fillId="2" borderId="6" xfId="0" applyNumberFormat="1" applyFont="1" applyFill="1" applyBorder="1" applyAlignment="1">
      <alignment horizontal="center" vertical="center"/>
    </xf>
    <xf numFmtId="41" fontId="4" fillId="2" borderId="9" xfId="0" applyNumberFormat="1" applyFont="1" applyFill="1" applyBorder="1" applyAlignment="1">
      <alignment horizontal="center" vertical="center"/>
    </xf>
    <xf numFmtId="176" fontId="4" fillId="2" borderId="9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41" fontId="3" fillId="2" borderId="6" xfId="0" applyNumberFormat="1" applyFont="1" applyFill="1" applyBorder="1">
      <alignment vertical="center"/>
    </xf>
    <xf numFmtId="41" fontId="3" fillId="2" borderId="9" xfId="0" applyNumberFormat="1" applyFont="1" applyFill="1" applyBorder="1" applyAlignment="1">
      <alignment horizontal="center" vertical="center"/>
    </xf>
    <xf numFmtId="41" fontId="3" fillId="2" borderId="13" xfId="0" applyNumberFormat="1" applyFont="1" applyFill="1" applyBorder="1" applyAlignment="1">
      <alignment horizontal="center" vertical="center"/>
    </xf>
    <xf numFmtId="41" fontId="3" fillId="2" borderId="9" xfId="0" applyNumberFormat="1" applyFont="1" applyFill="1" applyBorder="1">
      <alignment vertical="center"/>
    </xf>
    <xf numFmtId="176" fontId="3" fillId="2" borderId="9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/>
    </xf>
    <xf numFmtId="0" fontId="0" fillId="2" borderId="0" xfId="0" applyFont="1" applyFill="1">
      <alignment vertical="center"/>
    </xf>
    <xf numFmtId="0" fontId="3" fillId="2" borderId="0" xfId="0" applyFont="1" applyFill="1" applyBorder="1" applyAlignment="1">
      <alignment horizontal="left" vertical="center"/>
    </xf>
    <xf numFmtId="176" fontId="3" fillId="2" borderId="11" xfId="0" applyNumberFormat="1" applyFont="1" applyFill="1" applyBorder="1">
      <alignment vertical="center"/>
    </xf>
    <xf numFmtId="176" fontId="3" fillId="2" borderId="13" xfId="0" applyNumberFormat="1" applyFont="1" applyFill="1" applyBorder="1">
      <alignment vertical="center"/>
    </xf>
    <xf numFmtId="176" fontId="3" fillId="2" borderId="0" xfId="0" applyNumberFormat="1" applyFont="1" applyFill="1" applyBorder="1">
      <alignment vertical="center"/>
    </xf>
    <xf numFmtId="41" fontId="3" fillId="2" borderId="12" xfId="0" applyNumberFormat="1" applyFont="1" applyFill="1" applyBorder="1">
      <alignment vertical="center"/>
    </xf>
    <xf numFmtId="41" fontId="3" fillId="2" borderId="0" xfId="0" applyNumberFormat="1" applyFont="1" applyFill="1" applyBorder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22"/>
  <sheetViews>
    <sheetView tabSelected="1" workbookViewId="0">
      <pane xSplit="1" ySplit="1" topLeftCell="W2" activePane="bottomRight" state="frozen"/>
      <selection activeCell="L24" sqref="L24"/>
      <selection pane="topRight" activeCell="L24" sqref="L24"/>
      <selection pane="bottomLeft" activeCell="L24" sqref="L24"/>
      <selection pane="bottomRight" activeCell="AH10" sqref="AH10"/>
    </sheetView>
  </sheetViews>
  <sheetFormatPr defaultRowHeight="16.5" outlineLevelCol="1" x14ac:dyDescent="0.25"/>
  <cols>
    <col min="2" max="26" width="9" customWidth="1" outlineLevel="1"/>
    <col min="27" max="31" width="9" customWidth="1"/>
  </cols>
  <sheetData>
    <row r="1" spans="1:47" ht="21" x14ac:dyDescent="0.25">
      <c r="A1" s="50" t="s">
        <v>25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</row>
    <row r="2" spans="1:47" ht="21" x14ac:dyDescent="0.25">
      <c r="A2" s="3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7" x14ac:dyDescent="0.25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"/>
      <c r="Z3" s="2"/>
      <c r="AA3" s="2"/>
      <c r="AB3" s="2"/>
      <c r="AC3" s="2"/>
      <c r="AD3" s="2"/>
      <c r="AE3" s="2"/>
      <c r="AF3" s="2"/>
      <c r="AG3" s="2"/>
      <c r="AH3" s="2"/>
      <c r="AI3" s="1"/>
      <c r="AJ3" s="1"/>
      <c r="AK3" s="1"/>
      <c r="AL3" s="1"/>
      <c r="AM3" s="1"/>
      <c r="AN3" s="2"/>
      <c r="AO3" s="2"/>
      <c r="AP3" s="1"/>
      <c r="AQ3" s="1"/>
      <c r="AR3" s="1"/>
      <c r="AS3" s="1"/>
      <c r="AT3" s="2" t="s">
        <v>27</v>
      </c>
    </row>
    <row r="4" spans="1:47" x14ac:dyDescent="0.25">
      <c r="A4" s="51" t="s">
        <v>0</v>
      </c>
      <c r="B4" s="47" t="s">
        <v>1</v>
      </c>
      <c r="C4" s="53"/>
      <c r="D4" s="53"/>
      <c r="E4" s="53"/>
      <c r="F4" s="54"/>
      <c r="G4" s="47" t="s">
        <v>2</v>
      </c>
      <c r="H4" s="53"/>
      <c r="I4" s="53"/>
      <c r="J4" s="53"/>
      <c r="K4" s="54"/>
      <c r="L4" s="47" t="s">
        <v>3</v>
      </c>
      <c r="M4" s="53"/>
      <c r="N4" s="53"/>
      <c r="O4" s="53"/>
      <c r="P4" s="54"/>
      <c r="Q4" s="53" t="s">
        <v>4</v>
      </c>
      <c r="R4" s="53"/>
      <c r="S4" s="53"/>
      <c r="T4" s="53"/>
      <c r="U4" s="53"/>
      <c r="V4" s="53" t="s">
        <v>5</v>
      </c>
      <c r="W4" s="53"/>
      <c r="X4" s="53"/>
      <c r="Y4" s="53"/>
      <c r="Z4" s="53"/>
      <c r="AA4" s="53" t="s">
        <v>26</v>
      </c>
      <c r="AB4" s="53"/>
      <c r="AC4" s="53"/>
      <c r="AD4" s="53"/>
      <c r="AE4" s="53"/>
      <c r="AF4" s="47" t="s">
        <v>28</v>
      </c>
      <c r="AG4" s="53"/>
      <c r="AH4" s="53"/>
      <c r="AI4" s="53"/>
      <c r="AJ4" s="53"/>
      <c r="AK4" s="47" t="s">
        <v>29</v>
      </c>
      <c r="AL4" s="53"/>
      <c r="AM4" s="53"/>
      <c r="AN4" s="53"/>
      <c r="AO4" s="53"/>
      <c r="AP4" s="45" t="s">
        <v>30</v>
      </c>
      <c r="AQ4" s="46"/>
      <c r="AR4" s="45"/>
      <c r="AS4" s="46"/>
      <c r="AT4" s="47"/>
      <c r="AU4" s="57"/>
    </row>
    <row r="5" spans="1:47" x14ac:dyDescent="0.25">
      <c r="A5" s="52"/>
      <c r="B5" s="48" t="s">
        <v>6</v>
      </c>
      <c r="C5" s="48" t="s">
        <v>7</v>
      </c>
      <c r="D5" s="39"/>
      <c r="E5" s="48" t="s">
        <v>8</v>
      </c>
      <c r="F5" s="39"/>
      <c r="G5" s="48" t="s">
        <v>6</v>
      </c>
      <c r="H5" s="48" t="s">
        <v>7</v>
      </c>
      <c r="I5" s="39"/>
      <c r="J5" s="48" t="s">
        <v>8</v>
      </c>
      <c r="K5" s="39"/>
      <c r="L5" s="48" t="s">
        <v>6</v>
      </c>
      <c r="M5" s="48" t="s">
        <v>7</v>
      </c>
      <c r="N5" s="39"/>
      <c r="O5" s="48" t="s">
        <v>8</v>
      </c>
      <c r="P5" s="39"/>
      <c r="Q5" s="51" t="s">
        <v>6</v>
      </c>
      <c r="R5" s="48" t="s">
        <v>7</v>
      </c>
      <c r="S5" s="39"/>
      <c r="T5" s="48" t="s">
        <v>8</v>
      </c>
      <c r="U5" s="39"/>
      <c r="V5" s="51" t="s">
        <v>6</v>
      </c>
      <c r="W5" s="48" t="s">
        <v>7</v>
      </c>
      <c r="X5" s="39"/>
      <c r="Y5" s="48" t="s">
        <v>8</v>
      </c>
      <c r="Z5" s="39"/>
      <c r="AA5" s="51" t="s">
        <v>6</v>
      </c>
      <c r="AB5" s="48" t="s">
        <v>7</v>
      </c>
      <c r="AC5" s="39"/>
      <c r="AD5" s="48" t="s">
        <v>8</v>
      </c>
      <c r="AE5" s="38"/>
      <c r="AF5" s="48" t="s">
        <v>6</v>
      </c>
      <c r="AG5" s="48" t="s">
        <v>7</v>
      </c>
      <c r="AH5" s="39"/>
      <c r="AI5" s="48" t="s">
        <v>8</v>
      </c>
      <c r="AJ5" s="38"/>
      <c r="AK5" s="48" t="s">
        <v>6</v>
      </c>
      <c r="AL5" s="48" t="s">
        <v>7</v>
      </c>
      <c r="AM5" s="39"/>
      <c r="AN5" s="48" t="s">
        <v>8</v>
      </c>
      <c r="AO5" s="38"/>
      <c r="AP5" s="47" t="s">
        <v>6</v>
      </c>
      <c r="AQ5" s="48" t="s">
        <v>7</v>
      </c>
      <c r="AR5" s="40"/>
      <c r="AS5" s="48" t="s">
        <v>8</v>
      </c>
      <c r="AT5" s="44"/>
      <c r="AU5" s="57"/>
    </row>
    <row r="6" spans="1:47" x14ac:dyDescent="0.25">
      <c r="A6" s="52"/>
      <c r="B6" s="49"/>
      <c r="C6" s="56"/>
      <c r="D6" s="3" t="s">
        <v>9</v>
      </c>
      <c r="E6" s="49"/>
      <c r="F6" s="3" t="s">
        <v>9</v>
      </c>
      <c r="G6" s="49"/>
      <c r="H6" s="56"/>
      <c r="I6" s="3" t="s">
        <v>9</v>
      </c>
      <c r="J6" s="49"/>
      <c r="K6" s="3" t="s">
        <v>9</v>
      </c>
      <c r="L6" s="49"/>
      <c r="M6" s="56"/>
      <c r="N6" s="3" t="s">
        <v>9</v>
      </c>
      <c r="O6" s="49"/>
      <c r="P6" s="3" t="s">
        <v>9</v>
      </c>
      <c r="Q6" s="55"/>
      <c r="R6" s="56"/>
      <c r="S6" s="3" t="s">
        <v>9</v>
      </c>
      <c r="T6" s="49"/>
      <c r="U6" s="3" t="s">
        <v>9</v>
      </c>
      <c r="V6" s="55"/>
      <c r="W6" s="56"/>
      <c r="X6" s="3" t="s">
        <v>9</v>
      </c>
      <c r="Y6" s="49"/>
      <c r="Z6" s="3" t="s">
        <v>9</v>
      </c>
      <c r="AA6" s="55"/>
      <c r="AB6" s="56"/>
      <c r="AC6" s="3" t="s">
        <v>9</v>
      </c>
      <c r="AD6" s="49"/>
      <c r="AE6" s="37" t="s">
        <v>9</v>
      </c>
      <c r="AF6" s="49"/>
      <c r="AG6" s="56"/>
      <c r="AH6" s="3" t="s">
        <v>9</v>
      </c>
      <c r="AI6" s="49"/>
      <c r="AJ6" s="37" t="s">
        <v>9</v>
      </c>
      <c r="AK6" s="49"/>
      <c r="AL6" s="56"/>
      <c r="AM6" s="3" t="s">
        <v>9</v>
      </c>
      <c r="AN6" s="49"/>
      <c r="AO6" s="37" t="s">
        <v>9</v>
      </c>
      <c r="AP6" s="48"/>
      <c r="AQ6" s="49"/>
      <c r="AR6" s="41" t="s">
        <v>9</v>
      </c>
      <c r="AS6" s="49"/>
      <c r="AT6" s="43" t="s">
        <v>9</v>
      </c>
      <c r="AU6" s="57"/>
    </row>
    <row r="7" spans="1:47" x14ac:dyDescent="0.25">
      <c r="A7" s="4" t="s">
        <v>6</v>
      </c>
      <c r="B7" s="5">
        <f>SUM(B8:B20)</f>
        <v>330</v>
      </c>
      <c r="C7" s="6">
        <f>SUM(C8:C20)</f>
        <v>96</v>
      </c>
      <c r="D7" s="7">
        <f>(C7/B7)*100</f>
        <v>29.09090909090909</v>
      </c>
      <c r="E7" s="6">
        <f>SUM(E8:E20)</f>
        <v>234</v>
      </c>
      <c r="F7" s="8">
        <f>(E7/B7)*100</f>
        <v>70.909090909090907</v>
      </c>
      <c r="G7" s="9">
        <f>SUM(G8:G20)</f>
        <v>325</v>
      </c>
      <c r="H7" s="6">
        <f>SUM(H8:H20)</f>
        <v>116</v>
      </c>
      <c r="I7" s="7">
        <f>(H7/G7)*100</f>
        <v>35.692307692307693</v>
      </c>
      <c r="J7" s="6">
        <f>SUM(J8:J20)</f>
        <v>209</v>
      </c>
      <c r="K7" s="8">
        <f>(J7/G7)*100</f>
        <v>64.307692307692307</v>
      </c>
      <c r="L7" s="9">
        <f>SUM(L8:L20)</f>
        <v>332</v>
      </c>
      <c r="M7" s="6">
        <f>SUM(M8:M20)</f>
        <v>103</v>
      </c>
      <c r="N7" s="7">
        <f>(M7/L7)*100</f>
        <v>31.024096385542173</v>
      </c>
      <c r="O7" s="6">
        <f>SUM(O8:O20)</f>
        <v>229</v>
      </c>
      <c r="P7" s="8">
        <f>(O7/L7)*100</f>
        <v>68.975903614457835</v>
      </c>
      <c r="Q7" s="9">
        <f>SUM(Q8:Q20)</f>
        <v>0</v>
      </c>
      <c r="R7" s="9">
        <f>SUM(R8:R20)</f>
        <v>0</v>
      </c>
      <c r="S7" s="10">
        <v>0</v>
      </c>
      <c r="T7" s="9">
        <f>SUM(T8:T20)</f>
        <v>0</v>
      </c>
      <c r="U7" s="8">
        <v>0</v>
      </c>
      <c r="V7" s="9">
        <f>SUM(V8:V20)</f>
        <v>288</v>
      </c>
      <c r="W7" s="9">
        <f>SUM(W8:W20)</f>
        <v>95</v>
      </c>
      <c r="X7" s="10">
        <f>(W7/V7)*100</f>
        <v>32.986111111111107</v>
      </c>
      <c r="Y7" s="9">
        <f>SUM(Y8:Y20)</f>
        <v>193</v>
      </c>
      <c r="Z7" s="8">
        <f>(Y7/V7)*100</f>
        <v>67.013888888888886</v>
      </c>
      <c r="AA7" s="9">
        <f>SUM(AA8:AA20)</f>
        <v>284</v>
      </c>
      <c r="AB7" s="9">
        <f>SUM(AB8:AB20)</f>
        <v>83</v>
      </c>
      <c r="AC7" s="10">
        <f t="shared" ref="AC7:AC16" si="0">(AB7/AA7)*100</f>
        <v>29.225352112676056</v>
      </c>
      <c r="AD7" s="9">
        <f>SUM(AD8:AD20)</f>
        <v>201</v>
      </c>
      <c r="AE7" s="7">
        <f t="shared" ref="AE7:AE20" si="1">(AD7/AA7)*100</f>
        <v>70.774647887323937</v>
      </c>
      <c r="AF7" s="34">
        <f>SUM(AF8:AF20)</f>
        <v>307</v>
      </c>
      <c r="AG7" s="35">
        <f>SUM(AG8:AG20)</f>
        <v>84</v>
      </c>
      <c r="AH7" s="33">
        <f t="shared" ref="AH7:AH16" si="2">(AG7/AF7)*100</f>
        <v>27.361563517915311</v>
      </c>
      <c r="AI7" s="35">
        <f>SUM(AI8:AI20)</f>
        <v>223</v>
      </c>
      <c r="AJ7" s="7">
        <f t="shared" ref="AJ7:AJ20" si="3">(AI7/AF7)*100</f>
        <v>72.638436482084686</v>
      </c>
      <c r="AK7" s="34">
        <f>SUM(AK8:AK20)</f>
        <v>246</v>
      </c>
      <c r="AL7" s="35">
        <f>SUM(AL8:AL20)</f>
        <v>67</v>
      </c>
      <c r="AM7" s="33">
        <f t="shared" ref="AM7:AM20" si="4">(AL7/AK7)*100</f>
        <v>27.235772357723576</v>
      </c>
      <c r="AN7" s="35">
        <f>SUM(AN8:AN20)</f>
        <v>179</v>
      </c>
      <c r="AO7" s="7">
        <f t="shared" ref="AO7:AO20" si="5">(AN7/AK7)*100</f>
        <v>72.764227642276424</v>
      </c>
      <c r="AP7" s="5">
        <f>SUM(AP8:AP20)</f>
        <v>211</v>
      </c>
      <c r="AQ7" s="9">
        <f>SUM(AQ8:AQ20)</f>
        <v>68</v>
      </c>
      <c r="AR7" s="7">
        <f t="shared" ref="AR7:AR20" si="6">(AQ7/AP7)*100</f>
        <v>32.227488151658768</v>
      </c>
      <c r="AS7" s="9">
        <f>SUM(AS8:AS20)</f>
        <v>143</v>
      </c>
      <c r="AT7" s="7">
        <f t="shared" ref="AT7:AT20" si="7">(AS7/AP7)*100</f>
        <v>67.772511848341239</v>
      </c>
      <c r="AU7" s="57"/>
    </row>
    <row r="8" spans="1:47" x14ac:dyDescent="0.25">
      <c r="A8" s="11" t="s">
        <v>10</v>
      </c>
      <c r="B8" s="12">
        <f>C8+E8</f>
        <v>130</v>
      </c>
      <c r="C8" s="13">
        <v>37</v>
      </c>
      <c r="D8" s="14">
        <f t="shared" ref="D8:D20" si="8">C8/B8*100</f>
        <v>28.46153846153846</v>
      </c>
      <c r="E8" s="13">
        <v>93</v>
      </c>
      <c r="F8" s="15">
        <f t="shared" ref="F8:F20" si="9">E8/B8*100</f>
        <v>71.538461538461533</v>
      </c>
      <c r="G8" s="9">
        <f>H8+J8</f>
        <v>112</v>
      </c>
      <c r="H8" s="13">
        <v>34</v>
      </c>
      <c r="I8" s="14">
        <f t="shared" ref="I8:I20" si="10">H8/G8*100</f>
        <v>30.357142857142854</v>
      </c>
      <c r="J8" s="13">
        <v>78</v>
      </c>
      <c r="K8" s="15">
        <f t="shared" ref="K8:K20" si="11">J8/G8*100</f>
        <v>69.642857142857139</v>
      </c>
      <c r="L8" s="9">
        <f>M8+O8</f>
        <v>108</v>
      </c>
      <c r="M8" s="13">
        <v>34</v>
      </c>
      <c r="N8" s="14">
        <f t="shared" ref="N8:N20" si="12">M8/L8*100</f>
        <v>31.481481481481481</v>
      </c>
      <c r="O8" s="13">
        <v>74</v>
      </c>
      <c r="P8" s="15">
        <f t="shared" ref="P8:P20" si="13">O8/L8*100</f>
        <v>68.518518518518519</v>
      </c>
      <c r="Q8" s="9">
        <f>R8+T8</f>
        <v>0</v>
      </c>
      <c r="R8" s="16">
        <v>0</v>
      </c>
      <c r="S8" s="16">
        <v>0</v>
      </c>
      <c r="T8" s="16">
        <v>0</v>
      </c>
      <c r="U8" s="17">
        <v>0</v>
      </c>
      <c r="V8" s="9">
        <f>W8+Y8</f>
        <v>94</v>
      </c>
      <c r="W8" s="9">
        <v>32</v>
      </c>
      <c r="X8" s="10">
        <f t="shared" ref="X8:X20" si="14">(W8/V8)*100</f>
        <v>34.042553191489361</v>
      </c>
      <c r="Y8" s="9">
        <v>62</v>
      </c>
      <c r="Z8" s="31">
        <f t="shared" ref="Z8:Z20" si="15">(Y8/V8)*100</f>
        <v>65.957446808510639</v>
      </c>
      <c r="AA8" s="9">
        <f t="shared" ref="AA8:AA20" si="16">AB8+AD8</f>
        <v>96</v>
      </c>
      <c r="AB8" s="9">
        <v>28</v>
      </c>
      <c r="AC8" s="10">
        <f t="shared" si="0"/>
        <v>29.166666666666668</v>
      </c>
      <c r="AD8" s="9">
        <v>68</v>
      </c>
      <c r="AE8" s="33">
        <f t="shared" si="1"/>
        <v>70.833333333333343</v>
      </c>
      <c r="AF8" s="34">
        <f t="shared" ref="AF8:AF20" si="17">AG8+AI8</f>
        <v>107</v>
      </c>
      <c r="AG8" s="35">
        <v>30</v>
      </c>
      <c r="AH8" s="33">
        <f t="shared" si="2"/>
        <v>28.037383177570092</v>
      </c>
      <c r="AI8" s="35">
        <v>77</v>
      </c>
      <c r="AJ8" s="33">
        <f t="shared" si="3"/>
        <v>71.962616822429908</v>
      </c>
      <c r="AK8" s="34">
        <f t="shared" ref="AK8:AK20" si="18">AL8+AN8</f>
        <v>77</v>
      </c>
      <c r="AL8" s="35">
        <f>11+5</f>
        <v>16</v>
      </c>
      <c r="AM8" s="33">
        <f t="shared" si="4"/>
        <v>20.779220779220779</v>
      </c>
      <c r="AN8" s="35">
        <f>32+29</f>
        <v>61</v>
      </c>
      <c r="AO8" s="33">
        <f t="shared" si="5"/>
        <v>79.220779220779221</v>
      </c>
      <c r="AP8" s="34">
        <f t="shared" ref="AP8:AP20" si="19">AQ8+AS8</f>
        <v>50</v>
      </c>
      <c r="AQ8" s="9">
        <v>12</v>
      </c>
      <c r="AR8" s="10">
        <f t="shared" si="6"/>
        <v>24</v>
      </c>
      <c r="AS8" s="9">
        <v>38</v>
      </c>
      <c r="AT8" s="33">
        <f t="shared" si="7"/>
        <v>76</v>
      </c>
      <c r="AU8" s="57"/>
    </row>
    <row r="9" spans="1:47" x14ac:dyDescent="0.25">
      <c r="A9" s="11" t="s">
        <v>11</v>
      </c>
      <c r="B9" s="12">
        <f t="shared" ref="B9:B20" si="20">C9+E9</f>
        <v>35</v>
      </c>
      <c r="C9" s="13">
        <v>12</v>
      </c>
      <c r="D9" s="14">
        <f t="shared" si="8"/>
        <v>34.285714285714285</v>
      </c>
      <c r="E9" s="13">
        <v>23</v>
      </c>
      <c r="F9" s="15">
        <f t="shared" si="9"/>
        <v>65.714285714285708</v>
      </c>
      <c r="G9" s="9">
        <f t="shared" ref="G9:G20" si="21">H9+J9</f>
        <v>36</v>
      </c>
      <c r="H9" s="13">
        <v>15</v>
      </c>
      <c r="I9" s="14">
        <f t="shared" si="10"/>
        <v>41.666666666666671</v>
      </c>
      <c r="J9" s="13">
        <v>21</v>
      </c>
      <c r="K9" s="15">
        <f t="shared" si="11"/>
        <v>58.333333333333336</v>
      </c>
      <c r="L9" s="9">
        <f t="shared" ref="L9:L19" si="22">M9+O9</f>
        <v>34</v>
      </c>
      <c r="M9" s="13">
        <v>8</v>
      </c>
      <c r="N9" s="14">
        <f t="shared" si="12"/>
        <v>23.52941176470588</v>
      </c>
      <c r="O9" s="13">
        <v>26</v>
      </c>
      <c r="P9" s="15">
        <f t="shared" si="13"/>
        <v>76.470588235294116</v>
      </c>
      <c r="Q9" s="9">
        <f t="shared" ref="Q9:Q20" si="23">R9+T9</f>
        <v>0</v>
      </c>
      <c r="R9" s="16">
        <v>0</v>
      </c>
      <c r="S9" s="16">
        <v>0</v>
      </c>
      <c r="T9" s="16">
        <v>0</v>
      </c>
      <c r="U9" s="17">
        <v>0</v>
      </c>
      <c r="V9" s="9">
        <f t="shared" ref="V9:V20" si="24">W9+Y9</f>
        <v>32</v>
      </c>
      <c r="W9" s="9">
        <v>11</v>
      </c>
      <c r="X9" s="10">
        <f t="shared" si="14"/>
        <v>34.375</v>
      </c>
      <c r="Y9" s="9">
        <v>21</v>
      </c>
      <c r="Z9" s="31">
        <f t="shared" si="15"/>
        <v>65.625</v>
      </c>
      <c r="AA9" s="9">
        <f t="shared" si="16"/>
        <v>34</v>
      </c>
      <c r="AB9" s="9">
        <v>11</v>
      </c>
      <c r="AC9" s="10">
        <f t="shared" si="0"/>
        <v>32.352941176470587</v>
      </c>
      <c r="AD9" s="9">
        <v>23</v>
      </c>
      <c r="AE9" s="33">
        <f t="shared" si="1"/>
        <v>67.64705882352942</v>
      </c>
      <c r="AF9" s="34">
        <f t="shared" si="17"/>
        <v>35</v>
      </c>
      <c r="AG9" s="35">
        <v>7</v>
      </c>
      <c r="AH9" s="33">
        <f t="shared" si="2"/>
        <v>20</v>
      </c>
      <c r="AI9" s="35">
        <v>28</v>
      </c>
      <c r="AJ9" s="33">
        <f t="shared" si="3"/>
        <v>80</v>
      </c>
      <c r="AK9" s="34">
        <f t="shared" si="18"/>
        <v>33</v>
      </c>
      <c r="AL9" s="35">
        <f>5+6</f>
        <v>11</v>
      </c>
      <c r="AM9" s="33">
        <f t="shared" si="4"/>
        <v>33.333333333333329</v>
      </c>
      <c r="AN9" s="35">
        <f>15+7</f>
        <v>22</v>
      </c>
      <c r="AO9" s="33">
        <f t="shared" si="5"/>
        <v>66.666666666666657</v>
      </c>
      <c r="AP9" s="34">
        <f t="shared" si="19"/>
        <v>30</v>
      </c>
      <c r="AQ9" s="9">
        <v>13</v>
      </c>
      <c r="AR9" s="10">
        <f t="shared" si="6"/>
        <v>43.333333333333336</v>
      </c>
      <c r="AS9" s="9">
        <v>17</v>
      </c>
      <c r="AT9" s="33">
        <f t="shared" si="7"/>
        <v>56.666666666666664</v>
      </c>
      <c r="AU9" s="57"/>
    </row>
    <row r="10" spans="1:47" x14ac:dyDescent="0.25">
      <c r="A10" s="11" t="s">
        <v>12</v>
      </c>
      <c r="B10" s="12">
        <f t="shared" si="20"/>
        <v>17</v>
      </c>
      <c r="C10" s="13">
        <v>4</v>
      </c>
      <c r="D10" s="14">
        <f t="shared" si="8"/>
        <v>23.52941176470588</v>
      </c>
      <c r="E10" s="13">
        <v>13</v>
      </c>
      <c r="F10" s="15">
        <f t="shared" si="9"/>
        <v>76.470588235294116</v>
      </c>
      <c r="G10" s="9">
        <f t="shared" si="21"/>
        <v>15</v>
      </c>
      <c r="H10" s="13">
        <v>7</v>
      </c>
      <c r="I10" s="14">
        <f t="shared" si="10"/>
        <v>46.666666666666664</v>
      </c>
      <c r="J10" s="13">
        <v>8</v>
      </c>
      <c r="K10" s="15">
        <f t="shared" si="11"/>
        <v>53.333333333333336</v>
      </c>
      <c r="L10" s="9">
        <f t="shared" si="22"/>
        <v>20</v>
      </c>
      <c r="M10" s="13">
        <v>7</v>
      </c>
      <c r="N10" s="14">
        <f t="shared" si="12"/>
        <v>35</v>
      </c>
      <c r="O10" s="13">
        <v>13</v>
      </c>
      <c r="P10" s="15">
        <f t="shared" si="13"/>
        <v>65</v>
      </c>
      <c r="Q10" s="9">
        <f t="shared" si="23"/>
        <v>0</v>
      </c>
      <c r="R10" s="16">
        <v>0</v>
      </c>
      <c r="S10" s="16">
        <v>0</v>
      </c>
      <c r="T10" s="16">
        <v>0</v>
      </c>
      <c r="U10" s="17">
        <v>0</v>
      </c>
      <c r="V10" s="9">
        <f t="shared" si="24"/>
        <v>22</v>
      </c>
      <c r="W10" s="9">
        <v>7</v>
      </c>
      <c r="X10" s="10">
        <f t="shared" si="14"/>
        <v>31.818181818181817</v>
      </c>
      <c r="Y10" s="9">
        <v>15</v>
      </c>
      <c r="Z10" s="31">
        <f t="shared" si="15"/>
        <v>68.181818181818173</v>
      </c>
      <c r="AA10" s="9">
        <f t="shared" si="16"/>
        <v>11</v>
      </c>
      <c r="AB10" s="9">
        <v>1</v>
      </c>
      <c r="AC10" s="10">
        <f t="shared" si="0"/>
        <v>9.0909090909090917</v>
      </c>
      <c r="AD10" s="9">
        <v>10</v>
      </c>
      <c r="AE10" s="33">
        <f t="shared" si="1"/>
        <v>90.909090909090907</v>
      </c>
      <c r="AF10" s="34">
        <f t="shared" si="17"/>
        <v>14</v>
      </c>
      <c r="AG10" s="35">
        <v>1</v>
      </c>
      <c r="AH10" s="33">
        <f t="shared" si="2"/>
        <v>7.1428571428571423</v>
      </c>
      <c r="AI10" s="35">
        <v>13</v>
      </c>
      <c r="AJ10" s="33">
        <f t="shared" si="3"/>
        <v>92.857142857142861</v>
      </c>
      <c r="AK10" s="34">
        <f t="shared" si="18"/>
        <v>11</v>
      </c>
      <c r="AL10" s="35">
        <v>0</v>
      </c>
      <c r="AM10" s="33">
        <f t="shared" si="4"/>
        <v>0</v>
      </c>
      <c r="AN10" s="35">
        <f>2+9</f>
        <v>11</v>
      </c>
      <c r="AO10" s="33">
        <f t="shared" si="5"/>
        <v>100</v>
      </c>
      <c r="AP10" s="34">
        <f t="shared" si="19"/>
        <v>10</v>
      </c>
      <c r="AQ10" s="9">
        <v>2</v>
      </c>
      <c r="AR10" s="10">
        <f t="shared" si="6"/>
        <v>20</v>
      </c>
      <c r="AS10" s="9">
        <v>8</v>
      </c>
      <c r="AT10" s="33">
        <f t="shared" si="7"/>
        <v>80</v>
      </c>
      <c r="AU10" s="57"/>
    </row>
    <row r="11" spans="1:47" x14ac:dyDescent="0.25">
      <c r="A11" s="11" t="s">
        <v>13</v>
      </c>
      <c r="B11" s="12">
        <f t="shared" si="20"/>
        <v>16</v>
      </c>
      <c r="C11" s="13">
        <v>3</v>
      </c>
      <c r="D11" s="14">
        <f t="shared" si="8"/>
        <v>18.75</v>
      </c>
      <c r="E11" s="13">
        <v>13</v>
      </c>
      <c r="F11" s="15">
        <f t="shared" si="9"/>
        <v>81.25</v>
      </c>
      <c r="G11" s="9">
        <f t="shared" si="21"/>
        <v>19</v>
      </c>
      <c r="H11" s="13">
        <v>6</v>
      </c>
      <c r="I11" s="14">
        <f t="shared" si="10"/>
        <v>31.578947368421051</v>
      </c>
      <c r="J11" s="13">
        <v>13</v>
      </c>
      <c r="K11" s="15">
        <f t="shared" si="11"/>
        <v>68.421052631578945</v>
      </c>
      <c r="L11" s="9">
        <f t="shared" si="22"/>
        <v>23</v>
      </c>
      <c r="M11" s="13">
        <v>5</v>
      </c>
      <c r="N11" s="14">
        <f t="shared" si="12"/>
        <v>21.739130434782609</v>
      </c>
      <c r="O11" s="13">
        <v>18</v>
      </c>
      <c r="P11" s="15">
        <f t="shared" si="13"/>
        <v>78.260869565217391</v>
      </c>
      <c r="Q11" s="9">
        <f t="shared" si="23"/>
        <v>0</v>
      </c>
      <c r="R11" s="16">
        <v>0</v>
      </c>
      <c r="S11" s="16">
        <v>0</v>
      </c>
      <c r="T11" s="16">
        <v>0</v>
      </c>
      <c r="U11" s="17">
        <v>0</v>
      </c>
      <c r="V11" s="9">
        <f t="shared" si="24"/>
        <v>20</v>
      </c>
      <c r="W11" s="9">
        <v>5</v>
      </c>
      <c r="X11" s="10">
        <f t="shared" si="14"/>
        <v>25</v>
      </c>
      <c r="Y11" s="9">
        <v>15</v>
      </c>
      <c r="Z11" s="31">
        <f t="shared" si="15"/>
        <v>75</v>
      </c>
      <c r="AA11" s="9">
        <f t="shared" si="16"/>
        <v>20</v>
      </c>
      <c r="AB11" s="9">
        <v>5</v>
      </c>
      <c r="AC11" s="10">
        <f t="shared" si="0"/>
        <v>25</v>
      </c>
      <c r="AD11" s="9">
        <v>15</v>
      </c>
      <c r="AE11" s="33">
        <f t="shared" si="1"/>
        <v>75</v>
      </c>
      <c r="AF11" s="34">
        <f t="shared" si="17"/>
        <v>21</v>
      </c>
      <c r="AG11" s="35">
        <v>8</v>
      </c>
      <c r="AH11" s="33">
        <f t="shared" si="2"/>
        <v>38.095238095238095</v>
      </c>
      <c r="AI11" s="35">
        <v>13</v>
      </c>
      <c r="AJ11" s="33">
        <f t="shared" si="3"/>
        <v>61.904761904761905</v>
      </c>
      <c r="AK11" s="34">
        <f t="shared" si="18"/>
        <v>18</v>
      </c>
      <c r="AL11" s="35">
        <f>5+1</f>
        <v>6</v>
      </c>
      <c r="AM11" s="33">
        <f t="shared" si="4"/>
        <v>33.333333333333329</v>
      </c>
      <c r="AN11" s="35">
        <f>5+7</f>
        <v>12</v>
      </c>
      <c r="AO11" s="33">
        <f t="shared" si="5"/>
        <v>66.666666666666657</v>
      </c>
      <c r="AP11" s="34">
        <f t="shared" si="19"/>
        <v>13</v>
      </c>
      <c r="AQ11" s="9">
        <v>6</v>
      </c>
      <c r="AR11" s="10">
        <f t="shared" si="6"/>
        <v>46.153846153846153</v>
      </c>
      <c r="AS11" s="9">
        <v>7</v>
      </c>
      <c r="AT11" s="33">
        <f t="shared" si="7"/>
        <v>53.846153846153847</v>
      </c>
      <c r="AU11" s="57"/>
    </row>
    <row r="12" spans="1:47" x14ac:dyDescent="0.25">
      <c r="A12" s="11" t="s">
        <v>14</v>
      </c>
      <c r="B12" s="12">
        <f t="shared" si="20"/>
        <v>20</v>
      </c>
      <c r="C12" s="13">
        <v>9</v>
      </c>
      <c r="D12" s="14">
        <f t="shared" si="8"/>
        <v>45</v>
      </c>
      <c r="E12" s="13">
        <v>11</v>
      </c>
      <c r="F12" s="15">
        <f t="shared" si="9"/>
        <v>55.000000000000007</v>
      </c>
      <c r="G12" s="9">
        <f t="shared" si="21"/>
        <v>18</v>
      </c>
      <c r="H12" s="13">
        <v>7</v>
      </c>
      <c r="I12" s="14">
        <f t="shared" si="10"/>
        <v>38.888888888888893</v>
      </c>
      <c r="J12" s="13">
        <v>11</v>
      </c>
      <c r="K12" s="15">
        <f t="shared" si="11"/>
        <v>61.111111111111114</v>
      </c>
      <c r="L12" s="9">
        <f t="shared" si="22"/>
        <v>22</v>
      </c>
      <c r="M12" s="13">
        <v>8</v>
      </c>
      <c r="N12" s="14">
        <f t="shared" si="12"/>
        <v>36.363636363636367</v>
      </c>
      <c r="O12" s="13">
        <v>14</v>
      </c>
      <c r="P12" s="15">
        <f t="shared" si="13"/>
        <v>63.636363636363633</v>
      </c>
      <c r="Q12" s="9">
        <f t="shared" si="23"/>
        <v>0</v>
      </c>
      <c r="R12" s="16">
        <v>0</v>
      </c>
      <c r="S12" s="16">
        <v>0</v>
      </c>
      <c r="T12" s="16">
        <v>0</v>
      </c>
      <c r="U12" s="17">
        <v>0</v>
      </c>
      <c r="V12" s="9">
        <f t="shared" si="24"/>
        <v>14</v>
      </c>
      <c r="W12" s="9">
        <v>4</v>
      </c>
      <c r="X12" s="10">
        <f t="shared" si="14"/>
        <v>28.571428571428569</v>
      </c>
      <c r="Y12" s="9">
        <v>10</v>
      </c>
      <c r="Z12" s="31">
        <f t="shared" si="15"/>
        <v>71.428571428571431</v>
      </c>
      <c r="AA12" s="9">
        <f t="shared" si="16"/>
        <v>19</v>
      </c>
      <c r="AB12" s="9">
        <v>6</v>
      </c>
      <c r="AC12" s="10">
        <f t="shared" si="0"/>
        <v>31.578947368421051</v>
      </c>
      <c r="AD12" s="9">
        <v>13</v>
      </c>
      <c r="AE12" s="33">
        <f t="shared" si="1"/>
        <v>68.421052631578945</v>
      </c>
      <c r="AF12" s="34">
        <f t="shared" si="17"/>
        <v>14</v>
      </c>
      <c r="AG12" s="35">
        <v>3</v>
      </c>
      <c r="AH12" s="33">
        <f t="shared" si="2"/>
        <v>21.428571428571427</v>
      </c>
      <c r="AI12" s="35">
        <v>11</v>
      </c>
      <c r="AJ12" s="33">
        <f t="shared" si="3"/>
        <v>78.571428571428569</v>
      </c>
      <c r="AK12" s="34">
        <f t="shared" si="18"/>
        <v>16</v>
      </c>
      <c r="AL12" s="35">
        <v>5</v>
      </c>
      <c r="AM12" s="33">
        <f t="shared" si="4"/>
        <v>31.25</v>
      </c>
      <c r="AN12" s="35">
        <f>9+2</f>
        <v>11</v>
      </c>
      <c r="AO12" s="33">
        <f t="shared" si="5"/>
        <v>68.75</v>
      </c>
      <c r="AP12" s="34">
        <f t="shared" si="19"/>
        <v>17</v>
      </c>
      <c r="AQ12" s="9">
        <v>3</v>
      </c>
      <c r="AR12" s="10">
        <f t="shared" si="6"/>
        <v>17.647058823529413</v>
      </c>
      <c r="AS12" s="9">
        <v>14</v>
      </c>
      <c r="AT12" s="33">
        <f t="shared" si="7"/>
        <v>82.35294117647058</v>
      </c>
      <c r="AU12" s="57"/>
    </row>
    <row r="13" spans="1:47" x14ac:dyDescent="0.25">
      <c r="A13" s="11" t="s">
        <v>15</v>
      </c>
      <c r="B13" s="12">
        <f t="shared" si="20"/>
        <v>16</v>
      </c>
      <c r="C13" s="13">
        <v>5</v>
      </c>
      <c r="D13" s="14">
        <f t="shared" si="8"/>
        <v>31.25</v>
      </c>
      <c r="E13" s="13">
        <v>11</v>
      </c>
      <c r="F13" s="15">
        <f t="shared" si="9"/>
        <v>68.75</v>
      </c>
      <c r="G13" s="9">
        <f t="shared" si="21"/>
        <v>14</v>
      </c>
      <c r="H13" s="13">
        <v>6</v>
      </c>
      <c r="I13" s="14">
        <f t="shared" si="10"/>
        <v>42.857142857142854</v>
      </c>
      <c r="J13" s="13">
        <v>8</v>
      </c>
      <c r="K13" s="15">
        <f t="shared" si="11"/>
        <v>57.142857142857139</v>
      </c>
      <c r="L13" s="9">
        <f t="shared" si="22"/>
        <v>14</v>
      </c>
      <c r="M13" s="13">
        <v>5</v>
      </c>
      <c r="N13" s="14">
        <f t="shared" si="12"/>
        <v>35.714285714285715</v>
      </c>
      <c r="O13" s="13">
        <v>9</v>
      </c>
      <c r="P13" s="15">
        <f t="shared" si="13"/>
        <v>64.285714285714292</v>
      </c>
      <c r="Q13" s="9">
        <f t="shared" si="23"/>
        <v>0</v>
      </c>
      <c r="R13" s="16">
        <v>0</v>
      </c>
      <c r="S13" s="16">
        <v>0</v>
      </c>
      <c r="T13" s="16">
        <v>0</v>
      </c>
      <c r="U13" s="17">
        <v>0</v>
      </c>
      <c r="V13" s="9">
        <f t="shared" si="24"/>
        <v>13</v>
      </c>
      <c r="W13" s="9">
        <v>4</v>
      </c>
      <c r="X13" s="10">
        <f t="shared" si="14"/>
        <v>30.76923076923077</v>
      </c>
      <c r="Y13" s="9">
        <v>9</v>
      </c>
      <c r="Z13" s="31">
        <f t="shared" si="15"/>
        <v>69.230769230769226</v>
      </c>
      <c r="AA13" s="9">
        <f t="shared" si="16"/>
        <v>15</v>
      </c>
      <c r="AB13" s="9">
        <v>2</v>
      </c>
      <c r="AC13" s="10">
        <f t="shared" si="0"/>
        <v>13.333333333333334</v>
      </c>
      <c r="AD13" s="9">
        <v>13</v>
      </c>
      <c r="AE13" s="33">
        <f t="shared" si="1"/>
        <v>86.666666666666671</v>
      </c>
      <c r="AF13" s="34">
        <f t="shared" si="17"/>
        <v>13</v>
      </c>
      <c r="AG13" s="35">
        <v>3</v>
      </c>
      <c r="AH13" s="33">
        <f t="shared" si="2"/>
        <v>23.076923076923077</v>
      </c>
      <c r="AI13" s="35">
        <v>10</v>
      </c>
      <c r="AJ13" s="33">
        <f t="shared" si="3"/>
        <v>76.923076923076934</v>
      </c>
      <c r="AK13" s="34">
        <f t="shared" si="18"/>
        <v>8</v>
      </c>
      <c r="AL13" s="35">
        <f>0+3</f>
        <v>3</v>
      </c>
      <c r="AM13" s="33">
        <f t="shared" si="4"/>
        <v>37.5</v>
      </c>
      <c r="AN13" s="35">
        <f>2+3</f>
        <v>5</v>
      </c>
      <c r="AO13" s="33">
        <f t="shared" si="5"/>
        <v>62.5</v>
      </c>
      <c r="AP13" s="34">
        <f t="shared" si="19"/>
        <v>9</v>
      </c>
      <c r="AQ13" s="9">
        <v>3</v>
      </c>
      <c r="AR13" s="10">
        <f t="shared" si="6"/>
        <v>33.333333333333329</v>
      </c>
      <c r="AS13" s="9">
        <v>6</v>
      </c>
      <c r="AT13" s="33">
        <f t="shared" si="7"/>
        <v>66.666666666666657</v>
      </c>
      <c r="AU13" s="57"/>
    </row>
    <row r="14" spans="1:47" x14ac:dyDescent="0.25">
      <c r="A14" s="11" t="s">
        <v>16</v>
      </c>
      <c r="B14" s="12">
        <f t="shared" si="20"/>
        <v>25</v>
      </c>
      <c r="C14" s="13">
        <v>11</v>
      </c>
      <c r="D14" s="14">
        <f t="shared" si="8"/>
        <v>44</v>
      </c>
      <c r="E14" s="13">
        <v>14</v>
      </c>
      <c r="F14" s="15">
        <f t="shared" si="9"/>
        <v>56.000000000000007</v>
      </c>
      <c r="G14" s="9">
        <f t="shared" si="21"/>
        <v>22</v>
      </c>
      <c r="H14" s="13">
        <v>9</v>
      </c>
      <c r="I14" s="14">
        <f t="shared" si="10"/>
        <v>40.909090909090914</v>
      </c>
      <c r="J14" s="13">
        <v>13</v>
      </c>
      <c r="K14" s="15">
        <f t="shared" si="11"/>
        <v>59.090909090909093</v>
      </c>
      <c r="L14" s="9">
        <f t="shared" si="22"/>
        <v>25</v>
      </c>
      <c r="M14" s="13">
        <v>9</v>
      </c>
      <c r="N14" s="14">
        <f t="shared" si="12"/>
        <v>36</v>
      </c>
      <c r="O14" s="13">
        <v>16</v>
      </c>
      <c r="P14" s="15">
        <f t="shared" si="13"/>
        <v>64</v>
      </c>
      <c r="Q14" s="9">
        <f t="shared" si="23"/>
        <v>0</v>
      </c>
      <c r="R14" s="16">
        <v>0</v>
      </c>
      <c r="S14" s="16">
        <v>0</v>
      </c>
      <c r="T14" s="16">
        <v>0</v>
      </c>
      <c r="U14" s="17">
        <v>0</v>
      </c>
      <c r="V14" s="9">
        <f t="shared" si="24"/>
        <v>21</v>
      </c>
      <c r="W14" s="9">
        <v>8</v>
      </c>
      <c r="X14" s="10">
        <f t="shared" si="14"/>
        <v>38.095238095238095</v>
      </c>
      <c r="Y14" s="9">
        <v>13</v>
      </c>
      <c r="Z14" s="31">
        <f t="shared" si="15"/>
        <v>61.904761904761905</v>
      </c>
      <c r="AA14" s="9">
        <f t="shared" si="16"/>
        <v>19</v>
      </c>
      <c r="AB14" s="9">
        <v>4</v>
      </c>
      <c r="AC14" s="10">
        <f t="shared" si="0"/>
        <v>21.052631578947366</v>
      </c>
      <c r="AD14" s="9">
        <v>15</v>
      </c>
      <c r="AE14" s="33">
        <f t="shared" si="1"/>
        <v>78.94736842105263</v>
      </c>
      <c r="AF14" s="34">
        <f t="shared" si="17"/>
        <v>20</v>
      </c>
      <c r="AG14" s="35">
        <v>6</v>
      </c>
      <c r="AH14" s="33">
        <f t="shared" si="2"/>
        <v>30</v>
      </c>
      <c r="AI14" s="35">
        <v>14</v>
      </c>
      <c r="AJ14" s="33">
        <f t="shared" si="3"/>
        <v>70</v>
      </c>
      <c r="AK14" s="34">
        <f t="shared" si="18"/>
        <v>15</v>
      </c>
      <c r="AL14" s="35">
        <f>4+2</f>
        <v>6</v>
      </c>
      <c r="AM14" s="33">
        <f t="shared" si="4"/>
        <v>40</v>
      </c>
      <c r="AN14" s="35">
        <f>5+4</f>
        <v>9</v>
      </c>
      <c r="AO14" s="33">
        <f t="shared" si="5"/>
        <v>60</v>
      </c>
      <c r="AP14" s="34">
        <f t="shared" si="19"/>
        <v>16</v>
      </c>
      <c r="AQ14" s="9">
        <v>7</v>
      </c>
      <c r="AR14" s="10">
        <f t="shared" si="6"/>
        <v>43.75</v>
      </c>
      <c r="AS14" s="9">
        <v>9</v>
      </c>
      <c r="AT14" s="33">
        <f t="shared" si="7"/>
        <v>56.25</v>
      </c>
      <c r="AU14" s="57"/>
    </row>
    <row r="15" spans="1:47" x14ac:dyDescent="0.25">
      <c r="A15" s="11" t="s">
        <v>17</v>
      </c>
      <c r="B15" s="12">
        <f t="shared" si="20"/>
        <v>12</v>
      </c>
      <c r="C15" s="13">
        <v>3</v>
      </c>
      <c r="D15" s="14">
        <f t="shared" si="8"/>
        <v>25</v>
      </c>
      <c r="E15" s="13">
        <v>9</v>
      </c>
      <c r="F15" s="15">
        <f t="shared" si="9"/>
        <v>75</v>
      </c>
      <c r="G15" s="9">
        <f t="shared" si="21"/>
        <v>16</v>
      </c>
      <c r="H15" s="13">
        <v>6</v>
      </c>
      <c r="I15" s="14">
        <f t="shared" si="10"/>
        <v>37.5</v>
      </c>
      <c r="J15" s="13">
        <v>10</v>
      </c>
      <c r="K15" s="15">
        <f t="shared" si="11"/>
        <v>62.5</v>
      </c>
      <c r="L15" s="9">
        <f t="shared" si="22"/>
        <v>18</v>
      </c>
      <c r="M15" s="13">
        <v>4</v>
      </c>
      <c r="N15" s="14">
        <f t="shared" si="12"/>
        <v>22.222222222222221</v>
      </c>
      <c r="O15" s="13">
        <v>14</v>
      </c>
      <c r="P15" s="15">
        <f t="shared" si="13"/>
        <v>77.777777777777786</v>
      </c>
      <c r="Q15" s="9">
        <f t="shared" si="23"/>
        <v>0</v>
      </c>
      <c r="R15" s="16">
        <v>0</v>
      </c>
      <c r="S15" s="16">
        <v>0</v>
      </c>
      <c r="T15" s="16">
        <v>0</v>
      </c>
      <c r="U15" s="17">
        <v>0</v>
      </c>
      <c r="V15" s="9">
        <f t="shared" si="24"/>
        <v>12</v>
      </c>
      <c r="W15" s="9">
        <v>1</v>
      </c>
      <c r="X15" s="10">
        <f t="shared" si="14"/>
        <v>8.3333333333333321</v>
      </c>
      <c r="Y15" s="9">
        <v>11</v>
      </c>
      <c r="Z15" s="31">
        <f t="shared" si="15"/>
        <v>91.666666666666657</v>
      </c>
      <c r="AA15" s="9">
        <f t="shared" si="16"/>
        <v>13</v>
      </c>
      <c r="AB15" s="9">
        <v>3</v>
      </c>
      <c r="AC15" s="10">
        <f t="shared" si="0"/>
        <v>23.076923076923077</v>
      </c>
      <c r="AD15" s="9">
        <v>10</v>
      </c>
      <c r="AE15" s="33">
        <f t="shared" si="1"/>
        <v>76.923076923076934</v>
      </c>
      <c r="AF15" s="34">
        <f t="shared" si="17"/>
        <v>14</v>
      </c>
      <c r="AG15" s="35">
        <v>3</v>
      </c>
      <c r="AH15" s="33">
        <f t="shared" si="2"/>
        <v>21.428571428571427</v>
      </c>
      <c r="AI15" s="35">
        <v>11</v>
      </c>
      <c r="AJ15" s="33">
        <f t="shared" si="3"/>
        <v>78.571428571428569</v>
      </c>
      <c r="AK15" s="34">
        <f t="shared" si="18"/>
        <v>13</v>
      </c>
      <c r="AL15" s="35">
        <f>2+1</f>
        <v>3</v>
      </c>
      <c r="AM15" s="33">
        <f t="shared" si="4"/>
        <v>23.076923076923077</v>
      </c>
      <c r="AN15" s="35">
        <f>4+6</f>
        <v>10</v>
      </c>
      <c r="AO15" s="33">
        <f t="shared" si="5"/>
        <v>76.923076923076934</v>
      </c>
      <c r="AP15" s="34">
        <f t="shared" si="19"/>
        <v>6</v>
      </c>
      <c r="AQ15" s="9">
        <v>1</v>
      </c>
      <c r="AR15" s="10">
        <f t="shared" si="6"/>
        <v>16.666666666666664</v>
      </c>
      <c r="AS15" s="9">
        <v>5</v>
      </c>
      <c r="AT15" s="33">
        <f t="shared" si="7"/>
        <v>83.333333333333343</v>
      </c>
      <c r="AU15" s="57"/>
    </row>
    <row r="16" spans="1:47" x14ac:dyDescent="0.25">
      <c r="A16" s="11" t="s">
        <v>18</v>
      </c>
      <c r="B16" s="12">
        <f t="shared" si="20"/>
        <v>15</v>
      </c>
      <c r="C16" s="13">
        <v>1</v>
      </c>
      <c r="D16" s="14">
        <f t="shared" si="8"/>
        <v>6.666666666666667</v>
      </c>
      <c r="E16" s="13">
        <v>14</v>
      </c>
      <c r="F16" s="15">
        <f t="shared" si="9"/>
        <v>93.333333333333329</v>
      </c>
      <c r="G16" s="9">
        <f t="shared" si="21"/>
        <v>17</v>
      </c>
      <c r="H16" s="13">
        <v>4</v>
      </c>
      <c r="I16" s="14">
        <f t="shared" si="10"/>
        <v>23.52941176470588</v>
      </c>
      <c r="J16" s="13">
        <v>13</v>
      </c>
      <c r="K16" s="15">
        <f t="shared" si="11"/>
        <v>76.470588235294116</v>
      </c>
      <c r="L16" s="9">
        <f t="shared" si="22"/>
        <v>15</v>
      </c>
      <c r="M16" s="13">
        <v>6</v>
      </c>
      <c r="N16" s="14">
        <f t="shared" si="12"/>
        <v>40</v>
      </c>
      <c r="O16" s="13">
        <v>9</v>
      </c>
      <c r="P16" s="15">
        <f t="shared" si="13"/>
        <v>60</v>
      </c>
      <c r="Q16" s="9">
        <f t="shared" si="23"/>
        <v>0</v>
      </c>
      <c r="R16" s="16">
        <v>0</v>
      </c>
      <c r="S16" s="16">
        <v>0</v>
      </c>
      <c r="T16" s="16">
        <v>0</v>
      </c>
      <c r="U16" s="17">
        <v>0</v>
      </c>
      <c r="V16" s="9">
        <f t="shared" si="24"/>
        <v>15</v>
      </c>
      <c r="W16" s="9">
        <v>8</v>
      </c>
      <c r="X16" s="10">
        <f t="shared" si="14"/>
        <v>53.333333333333336</v>
      </c>
      <c r="Y16" s="9">
        <v>7</v>
      </c>
      <c r="Z16" s="31">
        <f t="shared" si="15"/>
        <v>46.666666666666664</v>
      </c>
      <c r="AA16" s="9">
        <f t="shared" si="16"/>
        <v>16</v>
      </c>
      <c r="AB16" s="9">
        <v>6</v>
      </c>
      <c r="AC16" s="10">
        <f t="shared" si="0"/>
        <v>37.5</v>
      </c>
      <c r="AD16" s="9">
        <v>10</v>
      </c>
      <c r="AE16" s="33">
        <f t="shared" si="1"/>
        <v>62.5</v>
      </c>
      <c r="AF16" s="34">
        <f t="shared" si="17"/>
        <v>17</v>
      </c>
      <c r="AG16" s="35">
        <v>6</v>
      </c>
      <c r="AH16" s="33">
        <f t="shared" si="2"/>
        <v>35.294117647058826</v>
      </c>
      <c r="AI16" s="35">
        <v>11</v>
      </c>
      <c r="AJ16" s="33">
        <f t="shared" si="3"/>
        <v>64.705882352941174</v>
      </c>
      <c r="AK16" s="34">
        <f t="shared" si="18"/>
        <v>12</v>
      </c>
      <c r="AL16" s="35">
        <v>2</v>
      </c>
      <c r="AM16" s="33">
        <f t="shared" si="4"/>
        <v>16.666666666666664</v>
      </c>
      <c r="AN16" s="35">
        <f>5+5</f>
        <v>10</v>
      </c>
      <c r="AO16" s="33">
        <f t="shared" si="5"/>
        <v>83.333333333333343</v>
      </c>
      <c r="AP16" s="34">
        <f t="shared" si="19"/>
        <v>18</v>
      </c>
      <c r="AQ16" s="9">
        <v>6</v>
      </c>
      <c r="AR16" s="10">
        <f t="shared" si="6"/>
        <v>33.333333333333329</v>
      </c>
      <c r="AS16" s="9">
        <v>12</v>
      </c>
      <c r="AT16" s="33">
        <f t="shared" si="7"/>
        <v>66.666666666666657</v>
      </c>
      <c r="AU16" s="57"/>
    </row>
    <row r="17" spans="1:47" x14ac:dyDescent="0.25">
      <c r="A17" s="11" t="s">
        <v>19</v>
      </c>
      <c r="B17" s="12">
        <f t="shared" si="20"/>
        <v>14</v>
      </c>
      <c r="C17" s="13">
        <v>4</v>
      </c>
      <c r="D17" s="14">
        <f t="shared" si="8"/>
        <v>28.571428571428569</v>
      </c>
      <c r="E17" s="13">
        <v>10</v>
      </c>
      <c r="F17" s="15">
        <f t="shared" si="9"/>
        <v>71.428571428571431</v>
      </c>
      <c r="G17" s="9">
        <f t="shared" si="21"/>
        <v>18</v>
      </c>
      <c r="H17" s="13">
        <v>6</v>
      </c>
      <c r="I17" s="14">
        <f t="shared" si="10"/>
        <v>33.333333333333329</v>
      </c>
      <c r="J17" s="13">
        <v>12</v>
      </c>
      <c r="K17" s="15">
        <f t="shared" si="11"/>
        <v>66.666666666666657</v>
      </c>
      <c r="L17" s="9">
        <f t="shared" si="22"/>
        <v>20</v>
      </c>
      <c r="M17" s="13">
        <v>8</v>
      </c>
      <c r="N17" s="14">
        <f t="shared" si="12"/>
        <v>40</v>
      </c>
      <c r="O17" s="13">
        <v>12</v>
      </c>
      <c r="P17" s="15">
        <f t="shared" si="13"/>
        <v>60</v>
      </c>
      <c r="Q17" s="9">
        <f t="shared" si="23"/>
        <v>0</v>
      </c>
      <c r="R17" s="16">
        <v>0</v>
      </c>
      <c r="S17" s="16">
        <v>0</v>
      </c>
      <c r="T17" s="16">
        <v>0</v>
      </c>
      <c r="U17" s="17">
        <v>0</v>
      </c>
      <c r="V17" s="9">
        <f t="shared" si="24"/>
        <v>15</v>
      </c>
      <c r="W17" s="9">
        <v>5</v>
      </c>
      <c r="X17" s="10">
        <f t="shared" si="14"/>
        <v>33.333333333333329</v>
      </c>
      <c r="Y17" s="9">
        <v>10</v>
      </c>
      <c r="Z17" s="31">
        <f t="shared" si="15"/>
        <v>66.666666666666657</v>
      </c>
      <c r="AA17" s="9">
        <f t="shared" si="16"/>
        <v>16</v>
      </c>
      <c r="AB17" s="9">
        <v>6</v>
      </c>
      <c r="AC17" s="10">
        <f>(AB17/AA17)*100</f>
        <v>37.5</v>
      </c>
      <c r="AD17" s="9">
        <v>10</v>
      </c>
      <c r="AE17" s="33">
        <f t="shared" si="1"/>
        <v>62.5</v>
      </c>
      <c r="AF17" s="34">
        <f t="shared" si="17"/>
        <v>17</v>
      </c>
      <c r="AG17" s="35">
        <v>6</v>
      </c>
      <c r="AH17" s="33">
        <f>(AG17/AF17)*100</f>
        <v>35.294117647058826</v>
      </c>
      <c r="AI17" s="35">
        <v>11</v>
      </c>
      <c r="AJ17" s="33">
        <f t="shared" si="3"/>
        <v>64.705882352941174</v>
      </c>
      <c r="AK17" s="34">
        <f t="shared" si="18"/>
        <v>12</v>
      </c>
      <c r="AL17" s="35">
        <v>3</v>
      </c>
      <c r="AM17" s="33">
        <f t="shared" si="4"/>
        <v>25</v>
      </c>
      <c r="AN17" s="35">
        <v>9</v>
      </c>
      <c r="AO17" s="33">
        <f t="shared" si="5"/>
        <v>75</v>
      </c>
      <c r="AP17" s="34">
        <f t="shared" si="19"/>
        <v>13</v>
      </c>
      <c r="AQ17" s="9">
        <v>6</v>
      </c>
      <c r="AR17" s="10">
        <f t="shared" si="6"/>
        <v>46.153846153846153</v>
      </c>
      <c r="AS17" s="9">
        <v>7</v>
      </c>
      <c r="AT17" s="33">
        <f t="shared" si="7"/>
        <v>53.846153846153847</v>
      </c>
      <c r="AU17" s="57"/>
    </row>
    <row r="18" spans="1:47" x14ac:dyDescent="0.25">
      <c r="A18" s="11" t="s">
        <v>20</v>
      </c>
      <c r="B18" s="12">
        <f t="shared" si="20"/>
        <v>13</v>
      </c>
      <c r="C18" s="13">
        <v>3</v>
      </c>
      <c r="D18" s="14">
        <f t="shared" si="8"/>
        <v>23.076923076923077</v>
      </c>
      <c r="E18" s="13">
        <v>10</v>
      </c>
      <c r="F18" s="15">
        <f t="shared" si="9"/>
        <v>76.923076923076934</v>
      </c>
      <c r="G18" s="9">
        <f t="shared" si="21"/>
        <v>17</v>
      </c>
      <c r="H18" s="13">
        <v>5</v>
      </c>
      <c r="I18" s="14">
        <f t="shared" si="10"/>
        <v>29.411764705882355</v>
      </c>
      <c r="J18" s="13">
        <v>12</v>
      </c>
      <c r="K18" s="15">
        <f t="shared" si="11"/>
        <v>70.588235294117652</v>
      </c>
      <c r="L18" s="9">
        <f t="shared" si="22"/>
        <v>11</v>
      </c>
      <c r="M18" s="13">
        <v>3</v>
      </c>
      <c r="N18" s="14">
        <f t="shared" si="12"/>
        <v>27.27272727272727</v>
      </c>
      <c r="O18" s="13">
        <v>8</v>
      </c>
      <c r="P18" s="15">
        <f t="shared" si="13"/>
        <v>72.727272727272734</v>
      </c>
      <c r="Q18" s="9">
        <f t="shared" si="23"/>
        <v>0</v>
      </c>
      <c r="R18" s="16">
        <v>0</v>
      </c>
      <c r="S18" s="16">
        <v>0</v>
      </c>
      <c r="T18" s="16">
        <v>0</v>
      </c>
      <c r="U18" s="17">
        <v>0</v>
      </c>
      <c r="V18" s="9">
        <f t="shared" si="24"/>
        <v>14</v>
      </c>
      <c r="W18" s="9">
        <v>4</v>
      </c>
      <c r="X18" s="10">
        <f t="shared" si="14"/>
        <v>28.571428571428569</v>
      </c>
      <c r="Y18" s="9">
        <v>10</v>
      </c>
      <c r="Z18" s="31">
        <f t="shared" si="15"/>
        <v>71.428571428571431</v>
      </c>
      <c r="AA18" s="9">
        <f t="shared" si="16"/>
        <v>9</v>
      </c>
      <c r="AB18" s="9">
        <v>2</v>
      </c>
      <c r="AC18" s="10">
        <f>(AB18/AA18)*100</f>
        <v>22.222222222222221</v>
      </c>
      <c r="AD18" s="9">
        <v>7</v>
      </c>
      <c r="AE18" s="33">
        <f t="shared" si="1"/>
        <v>77.777777777777786</v>
      </c>
      <c r="AF18" s="34">
        <f t="shared" si="17"/>
        <v>16</v>
      </c>
      <c r="AG18" s="35">
        <v>5</v>
      </c>
      <c r="AH18" s="33">
        <f>(AG18/AF18)*100</f>
        <v>31.25</v>
      </c>
      <c r="AI18" s="35">
        <v>11</v>
      </c>
      <c r="AJ18" s="33">
        <f t="shared" si="3"/>
        <v>68.75</v>
      </c>
      <c r="AK18" s="34">
        <f t="shared" si="18"/>
        <v>16</v>
      </c>
      <c r="AL18" s="35">
        <f>4+3</f>
        <v>7</v>
      </c>
      <c r="AM18" s="33">
        <f t="shared" si="4"/>
        <v>43.75</v>
      </c>
      <c r="AN18" s="35">
        <f>6+3</f>
        <v>9</v>
      </c>
      <c r="AO18" s="33">
        <f t="shared" si="5"/>
        <v>56.25</v>
      </c>
      <c r="AP18" s="34">
        <f t="shared" si="19"/>
        <v>13</v>
      </c>
      <c r="AQ18" s="9">
        <v>7</v>
      </c>
      <c r="AR18" s="10">
        <f t="shared" si="6"/>
        <v>53.846153846153847</v>
      </c>
      <c r="AS18" s="9">
        <v>6</v>
      </c>
      <c r="AT18" s="33">
        <f t="shared" si="7"/>
        <v>46.153846153846153</v>
      </c>
      <c r="AU18" s="57"/>
    </row>
    <row r="19" spans="1:47" x14ac:dyDescent="0.25">
      <c r="A19" s="11" t="s">
        <v>21</v>
      </c>
      <c r="B19" s="12">
        <f t="shared" si="20"/>
        <v>12</v>
      </c>
      <c r="C19" s="13">
        <v>3</v>
      </c>
      <c r="D19" s="14">
        <f t="shared" si="8"/>
        <v>25</v>
      </c>
      <c r="E19" s="13">
        <v>9</v>
      </c>
      <c r="F19" s="15">
        <f t="shared" si="9"/>
        <v>75</v>
      </c>
      <c r="G19" s="9">
        <f t="shared" si="21"/>
        <v>14</v>
      </c>
      <c r="H19" s="13">
        <v>6</v>
      </c>
      <c r="I19" s="14">
        <f t="shared" si="10"/>
        <v>42.857142857142854</v>
      </c>
      <c r="J19" s="13">
        <v>8</v>
      </c>
      <c r="K19" s="15">
        <f t="shared" si="11"/>
        <v>57.142857142857139</v>
      </c>
      <c r="L19" s="9">
        <f t="shared" si="22"/>
        <v>14</v>
      </c>
      <c r="M19" s="13">
        <v>4</v>
      </c>
      <c r="N19" s="14">
        <f t="shared" si="12"/>
        <v>28.571428571428569</v>
      </c>
      <c r="O19" s="13">
        <v>10</v>
      </c>
      <c r="P19" s="15">
        <f t="shared" si="13"/>
        <v>71.428571428571431</v>
      </c>
      <c r="Q19" s="9">
        <f t="shared" si="23"/>
        <v>0</v>
      </c>
      <c r="R19" s="16">
        <v>0</v>
      </c>
      <c r="S19" s="16">
        <v>0</v>
      </c>
      <c r="T19" s="16">
        <v>0</v>
      </c>
      <c r="U19" s="17">
        <v>0</v>
      </c>
      <c r="V19" s="9">
        <f t="shared" si="24"/>
        <v>9</v>
      </c>
      <c r="W19" s="9">
        <v>2</v>
      </c>
      <c r="X19" s="10">
        <f t="shared" si="14"/>
        <v>22.222222222222221</v>
      </c>
      <c r="Y19" s="9">
        <v>7</v>
      </c>
      <c r="Z19" s="31">
        <f t="shared" si="15"/>
        <v>77.777777777777786</v>
      </c>
      <c r="AA19" s="9">
        <f t="shared" si="16"/>
        <v>9</v>
      </c>
      <c r="AB19" s="9">
        <v>3</v>
      </c>
      <c r="AC19" s="10">
        <f>(AB19/AA19)*100</f>
        <v>33.333333333333329</v>
      </c>
      <c r="AD19" s="9">
        <v>6</v>
      </c>
      <c r="AE19" s="33">
        <f t="shared" si="1"/>
        <v>66.666666666666657</v>
      </c>
      <c r="AF19" s="34">
        <f t="shared" si="17"/>
        <v>12</v>
      </c>
      <c r="AG19" s="35">
        <v>3</v>
      </c>
      <c r="AH19" s="33">
        <f>(AG19/AF19)*100</f>
        <v>25</v>
      </c>
      <c r="AI19" s="35">
        <v>9</v>
      </c>
      <c r="AJ19" s="33">
        <f t="shared" si="3"/>
        <v>75</v>
      </c>
      <c r="AK19" s="34">
        <f t="shared" si="18"/>
        <v>9</v>
      </c>
      <c r="AL19" s="35">
        <f>0+2</f>
        <v>2</v>
      </c>
      <c r="AM19" s="33">
        <f t="shared" si="4"/>
        <v>22.222222222222221</v>
      </c>
      <c r="AN19" s="35">
        <f>4+3</f>
        <v>7</v>
      </c>
      <c r="AO19" s="33">
        <f t="shared" si="5"/>
        <v>77.777777777777786</v>
      </c>
      <c r="AP19" s="34">
        <f t="shared" si="19"/>
        <v>12</v>
      </c>
      <c r="AQ19" s="9">
        <v>2</v>
      </c>
      <c r="AR19" s="10">
        <f t="shared" si="6"/>
        <v>16.666666666666664</v>
      </c>
      <c r="AS19" s="9">
        <v>10</v>
      </c>
      <c r="AT19" s="33">
        <f t="shared" si="7"/>
        <v>83.333333333333343</v>
      </c>
      <c r="AU19" s="57"/>
    </row>
    <row r="20" spans="1:47" x14ac:dyDescent="0.25">
      <c r="A20" s="18" t="s">
        <v>22</v>
      </c>
      <c r="B20" s="19">
        <f t="shared" si="20"/>
        <v>5</v>
      </c>
      <c r="C20" s="20">
        <v>1</v>
      </c>
      <c r="D20" s="21">
        <f t="shared" si="8"/>
        <v>20</v>
      </c>
      <c r="E20" s="20">
        <v>4</v>
      </c>
      <c r="F20" s="22">
        <f t="shared" si="9"/>
        <v>80</v>
      </c>
      <c r="G20" s="23">
        <f t="shared" si="21"/>
        <v>7</v>
      </c>
      <c r="H20" s="20">
        <v>5</v>
      </c>
      <c r="I20" s="21">
        <f t="shared" si="10"/>
        <v>71.428571428571431</v>
      </c>
      <c r="J20" s="20">
        <v>2</v>
      </c>
      <c r="K20" s="22">
        <f t="shared" si="11"/>
        <v>28.571428571428569</v>
      </c>
      <c r="L20" s="23">
        <f>M20+O20</f>
        <v>8</v>
      </c>
      <c r="M20" s="20">
        <v>2</v>
      </c>
      <c r="N20" s="21">
        <f t="shared" si="12"/>
        <v>25</v>
      </c>
      <c r="O20" s="20">
        <v>6</v>
      </c>
      <c r="P20" s="22">
        <f t="shared" si="13"/>
        <v>75</v>
      </c>
      <c r="Q20" s="23">
        <f t="shared" si="23"/>
        <v>0</v>
      </c>
      <c r="R20" s="24">
        <v>0</v>
      </c>
      <c r="S20" s="24">
        <v>0</v>
      </c>
      <c r="T20" s="24">
        <v>0</v>
      </c>
      <c r="U20" s="25">
        <v>0</v>
      </c>
      <c r="V20" s="23">
        <f t="shared" si="24"/>
        <v>7</v>
      </c>
      <c r="W20" s="26">
        <v>4</v>
      </c>
      <c r="X20" s="27">
        <f t="shared" si="14"/>
        <v>57.142857142857139</v>
      </c>
      <c r="Y20" s="26">
        <v>3</v>
      </c>
      <c r="Z20" s="32">
        <f t="shared" si="15"/>
        <v>42.857142857142854</v>
      </c>
      <c r="AA20" s="23">
        <f t="shared" si="16"/>
        <v>7</v>
      </c>
      <c r="AB20" s="26">
        <v>6</v>
      </c>
      <c r="AC20" s="27">
        <f>(AB20/AA20)*100</f>
        <v>85.714285714285708</v>
      </c>
      <c r="AD20" s="26">
        <v>1</v>
      </c>
      <c r="AE20" s="27">
        <f t="shared" si="1"/>
        <v>14.285714285714285</v>
      </c>
      <c r="AF20" s="23">
        <f t="shared" si="17"/>
        <v>7</v>
      </c>
      <c r="AG20" s="26">
        <v>3</v>
      </c>
      <c r="AH20" s="27">
        <f>(AG20/AF20)*100</f>
        <v>42.857142857142854</v>
      </c>
      <c r="AI20" s="26">
        <v>4</v>
      </c>
      <c r="AJ20" s="27">
        <f t="shared" si="3"/>
        <v>57.142857142857139</v>
      </c>
      <c r="AK20" s="23">
        <f t="shared" si="18"/>
        <v>6</v>
      </c>
      <c r="AL20" s="26">
        <f>1+2</f>
        <v>3</v>
      </c>
      <c r="AM20" s="27">
        <f t="shared" si="4"/>
        <v>50</v>
      </c>
      <c r="AN20" s="26">
        <f>2+1</f>
        <v>3</v>
      </c>
      <c r="AO20" s="27">
        <f t="shared" si="5"/>
        <v>50</v>
      </c>
      <c r="AP20" s="23">
        <f t="shared" si="19"/>
        <v>4</v>
      </c>
      <c r="AQ20" s="26">
        <v>0</v>
      </c>
      <c r="AR20" s="27">
        <f t="shared" si="6"/>
        <v>0</v>
      </c>
      <c r="AS20" s="26">
        <v>4</v>
      </c>
      <c r="AT20" s="27">
        <f t="shared" si="7"/>
        <v>100</v>
      </c>
      <c r="AU20" s="57"/>
    </row>
    <row r="21" spans="1:47" x14ac:dyDescent="0.25">
      <c r="A21" s="28" t="s">
        <v>23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42"/>
      <c r="AL21" s="1"/>
      <c r="AM21" s="1"/>
      <c r="AN21" s="1"/>
      <c r="AO21" s="1"/>
      <c r="AP21" s="1"/>
      <c r="AQ21" s="1"/>
      <c r="AR21" s="1"/>
      <c r="AS21" s="1"/>
      <c r="AT21" s="1"/>
    </row>
    <row r="22" spans="1:47" x14ac:dyDescent="0.25">
      <c r="A22" s="30" t="s">
        <v>24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</row>
  </sheetData>
  <mergeCells count="38">
    <mergeCell ref="AN5:AN6"/>
    <mergeCell ref="AB5:AB6"/>
    <mergeCell ref="AD5:AD6"/>
    <mergeCell ref="AF5:AF6"/>
    <mergeCell ref="AG5:AG6"/>
    <mergeCell ref="AI5:AI6"/>
    <mergeCell ref="AK5:AK6"/>
    <mergeCell ref="T5:T6"/>
    <mergeCell ref="V5:V6"/>
    <mergeCell ref="W5:W6"/>
    <mergeCell ref="Y5:Y6"/>
    <mergeCell ref="AL5:AL6"/>
    <mergeCell ref="J5:J6"/>
    <mergeCell ref="L5:L6"/>
    <mergeCell ref="M5:M6"/>
    <mergeCell ref="O5:O6"/>
    <mergeCell ref="R5:R6"/>
    <mergeCell ref="B5:B6"/>
    <mergeCell ref="C5:C6"/>
    <mergeCell ref="E5:E6"/>
    <mergeCell ref="G5:G6"/>
    <mergeCell ref="H5:H6"/>
    <mergeCell ref="AP4:AT4"/>
    <mergeCell ref="AP5:AP6"/>
    <mergeCell ref="AQ5:AQ6"/>
    <mergeCell ref="AS5:AS6"/>
    <mergeCell ref="A1:AJ1"/>
    <mergeCell ref="A4:A6"/>
    <mergeCell ref="B4:F4"/>
    <mergeCell ref="G4:K4"/>
    <mergeCell ref="L4:P4"/>
    <mergeCell ref="Q4:U4"/>
    <mergeCell ref="V4:Z4"/>
    <mergeCell ref="AA4:AE4"/>
    <mergeCell ref="AF4:AJ4"/>
    <mergeCell ref="Q5:Q6"/>
    <mergeCell ref="AA5:AA6"/>
    <mergeCell ref="AK4:AO4"/>
  </mergeCells>
  <phoneticPr fontId="2" type="noConversion"/>
  <pageMargins left="0.7" right="0.7" top="0.75" bottom="0.75" header="0.3" footer="0.3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公有財產管理人員教育訓練性別統計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倪微琇</dc:creator>
  <cp:lastModifiedBy>倪微琇</cp:lastModifiedBy>
  <cp:lastPrinted>2024-10-25T08:35:33Z</cp:lastPrinted>
  <dcterms:created xsi:type="dcterms:W3CDTF">2022-09-14T08:10:50Z</dcterms:created>
  <dcterms:modified xsi:type="dcterms:W3CDTF">2026-05-13T08:28:03Z</dcterms:modified>
</cp:coreProperties>
</file>